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11.xml" ContentType="application/vnd.openxmlformats-officedocument.drawing+xml"/>
  <Override PartName="/xl/comments13.xml" ContentType="application/vnd.openxmlformats-officedocument.spreadsheetml.comments+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codeName="ThisWorkbook"/>
  <mc:AlternateContent xmlns:mc="http://schemas.openxmlformats.org/markup-compatibility/2006">
    <mc:Choice Requires="x15">
      <x15ac:absPath xmlns:x15ac="http://schemas.microsoft.com/office/spreadsheetml/2010/11/ac" url="C:\Users\MANUEL\Dropbox\documentos contabilidad\PRESUPUESTOS\2018 presupuesto\liquidacion\"/>
    </mc:Choice>
  </mc:AlternateContent>
  <xr:revisionPtr revIDLastSave="0" documentId="13_ncr:1_{F1C7CA21-7C2E-4F97-80DA-28B47B7BE010}" xr6:coauthVersionLast="40" xr6:coauthVersionMax="40" xr10:uidLastSave="{00000000-0000-0000-0000-000000000000}"/>
  <bookViews>
    <workbookView xWindow="-120" yWindow="-120" windowWidth="21840" windowHeight="13140" tabRatio="691" firstSheet="10" activeTab="13" xr2:uid="{00000000-000D-0000-FFFF-FFFF00000000}"/>
  </bookViews>
  <sheets>
    <sheet name="LISTA DE HOJAS" sheetId="34" r:id="rId1"/>
    <sheet name="INGRESOS" sheetId="40" r:id="rId2"/>
    <sheet name="EGRESOS" sheetId="41" r:id="rId3"/>
    <sheet name="ING-GASTO" sheetId="10" r:id="rId4"/>
    <sheet name="LIQUID-INGRES" sheetId="9" r:id="rId5"/>
    <sheet name="PARTIDAS ESPECÍFICAS" sheetId="14" r:id="rId6"/>
    <sheet name="COMPROBACION" sheetId="13" state="hidden" r:id="rId7"/>
    <sheet name="FODESAF" sheetId="17" r:id="rId8"/>
    <sheet name="RED DE CUIDO" sheetId="55" r:id="rId9"/>
    <sheet name="PRESTAMOS" sheetId="18" r:id="rId10"/>
    <sheet name="LIQUIDACION PRELIMINAR" sheetId="12" r:id="rId11"/>
    <sheet name="Formulario 4-Compromisos" sheetId="45" r:id="rId12"/>
    <sheet name="Formulario 5-Compromisos" sheetId="46" r:id="rId13"/>
    <sheet name="ANEXO1-LIQUIDACION" sheetId="47" r:id="rId14"/>
    <sheet name="ANEXO2-MOROSIDAD" sheetId="48" r:id="rId15"/>
    <sheet name="ANEXO3-SALDO EN CAJA" sheetId="49" r:id="rId16"/>
    <sheet name="ANEXO5-TRANSFERENCIAS" sheetId="51" r:id="rId17"/>
    <sheet name="ANEXO6 INDIC GESTIÓN PRESUP" sheetId="44" r:id="rId18"/>
    <sheet name="ANEXO7 ESTRUC. ORGAN" sheetId="53" r:id="rId19"/>
    <sheet name="ANEXO 8 ENDEUDAMIENTO" sheetId="54" r:id="rId20"/>
    <sheet name="ANEXO 9 CUMPL METAS" sheetId="56" r:id="rId21"/>
  </sheets>
  <definedNames>
    <definedName name="_xlnm._FilterDatabase" localSheetId="16" hidden="1">'ANEXO5-TRANSFERENCIAS'!$A$8:$K$115</definedName>
    <definedName name="Anexo_8_Endeudamiento">'LISTA DE HOJAS'!$C$23</definedName>
    <definedName name="_xlnm.Print_Area" localSheetId="18">'ANEXO7 ESTRUC. ORGAN'!$A$1:$F$32</definedName>
    <definedName name="LIQ">'LIQUIDACION PRELIMINAR'!$BB$1:$BB$8</definedName>
    <definedName name="_xlnm.Print_Titles" localSheetId="2">EGRESOS!$16:$16</definedName>
    <definedName name="_xlnm.Print_Titles" localSheetId="7">FODESAF!$8:$13</definedName>
    <definedName name="_xlnm.Print_Titles" localSheetId="3">'ING-GASTO'!$A:$B</definedName>
    <definedName name="_xlnm.Print_Titles" localSheetId="1">INGRESOS!$7:$7</definedName>
    <definedName name="_xlnm.Print_Titles" localSheetId="5">'PARTIDAS ESPECÍFICAS'!$5:$10</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3" i="47" l="1"/>
  <c r="B11" i="55" l="1"/>
  <c r="H29" i="14"/>
  <c r="C9" i="10" l="1"/>
  <c r="D24" i="10"/>
  <c r="E24" i="10"/>
  <c r="F24" i="10"/>
  <c r="G24" i="10"/>
  <c r="H24" i="10"/>
  <c r="I24" i="10"/>
  <c r="J24" i="10"/>
  <c r="K24" i="10"/>
  <c r="L24" i="10"/>
  <c r="M24" i="10"/>
  <c r="N24" i="10"/>
  <c r="O24" i="10"/>
  <c r="C24" i="10"/>
  <c r="C632" i="9" l="1"/>
  <c r="C634" i="9"/>
  <c r="C633" i="9"/>
  <c r="B9" i="44" l="1"/>
  <c r="E21" i="46"/>
  <c r="E66" i="46" l="1"/>
  <c r="E51" i="46"/>
  <c r="E36" i="46"/>
  <c r="B176" i="9" l="1"/>
  <c r="C167" i="9" l="1"/>
  <c r="C13" i="56"/>
  <c r="D13" i="56"/>
  <c r="E13" i="56"/>
  <c r="F13" i="56"/>
  <c r="G13" i="56"/>
  <c r="B143" i="12" l="1"/>
  <c r="C143" i="12" l="1"/>
  <c r="E143" i="12" s="1"/>
  <c r="C357" i="9"/>
  <c r="C692" i="9"/>
  <c r="C690" i="9"/>
  <c r="C689" i="9"/>
  <c r="C688" i="9"/>
  <c r="C691" i="9"/>
  <c r="C681" i="9"/>
  <c r="C680" i="9"/>
  <c r="C683" i="9"/>
  <c r="C679" i="9"/>
  <c r="C177" i="9"/>
  <c r="C176" i="9"/>
  <c r="C693" i="9" l="1"/>
  <c r="C120" i="12" s="1"/>
  <c r="C682" i="9"/>
  <c r="C684" i="9" s="1"/>
  <c r="C118" i="12" s="1"/>
  <c r="F9" i="14"/>
  <c r="C75" i="40"/>
  <c r="B75" i="40"/>
  <c r="C339" i="9" l="1"/>
  <c r="H29" i="54" l="1"/>
  <c r="H23" i="54"/>
  <c r="H17" i="54"/>
  <c r="H7" i="54"/>
  <c r="I18" i="53"/>
  <c r="I16" i="53"/>
  <c r="I11" i="53"/>
  <c r="I8" i="53"/>
  <c r="C672" i="9"/>
  <c r="C671" i="9"/>
  <c r="C670" i="9"/>
  <c r="C479" i="9"/>
  <c r="C47" i="40"/>
  <c r="B47" i="40"/>
  <c r="F12" i="17"/>
  <c r="E12" i="17"/>
  <c r="C448" i="9"/>
  <c r="C446" i="9"/>
  <c r="B82" i="12"/>
  <c r="C440" i="9"/>
  <c r="C438" i="9"/>
  <c r="B81" i="12"/>
  <c r="C663" i="9"/>
  <c r="C662" i="9"/>
  <c r="C6" i="17"/>
  <c r="D12" i="17" s="1"/>
  <c r="C727" i="9"/>
  <c r="C729" i="9" s="1"/>
  <c r="C718" i="9"/>
  <c r="C720" i="9" s="1"/>
  <c r="C709" i="9"/>
  <c r="C711" i="9" s="1"/>
  <c r="C478" i="9"/>
  <c r="F29" i="54"/>
  <c r="F23" i="54"/>
  <c r="F17" i="54"/>
  <c r="F7" i="54"/>
  <c r="G18" i="53"/>
  <c r="G16" i="53"/>
  <c r="G11" i="53"/>
  <c r="G8" i="53"/>
  <c r="C7" i="17"/>
  <c r="C12" i="17" s="1"/>
  <c r="D65" i="46"/>
  <c r="C65" i="46"/>
  <c r="B65" i="46"/>
  <c r="D50" i="46"/>
  <c r="C50" i="46"/>
  <c r="B50" i="46"/>
  <c r="D35" i="46"/>
  <c r="C35" i="46"/>
  <c r="B35" i="46"/>
  <c r="C20" i="46"/>
  <c r="D20" i="46"/>
  <c r="B20" i="46"/>
  <c r="C101" i="12"/>
  <c r="E101" i="12" s="1"/>
  <c r="C80" i="12"/>
  <c r="E80" i="12" s="1"/>
  <c r="C661" i="9"/>
  <c r="D35" i="10"/>
  <c r="E35" i="10"/>
  <c r="F35" i="10"/>
  <c r="G35" i="10"/>
  <c r="H35" i="10"/>
  <c r="I35" i="10"/>
  <c r="J35" i="10"/>
  <c r="K35" i="10"/>
  <c r="L35" i="10"/>
  <c r="M35" i="10"/>
  <c r="N35" i="10"/>
  <c r="O35" i="10"/>
  <c r="C35" i="10"/>
  <c r="B182" i="9"/>
  <c r="C225" i="9"/>
  <c r="C224" i="9"/>
  <c r="C70" i="40"/>
  <c r="B70" i="40"/>
  <c r="C653" i="9"/>
  <c r="C654" i="9"/>
  <c r="C645" i="9"/>
  <c r="C644" i="9"/>
  <c r="B650" i="9"/>
  <c r="B134" i="12" s="1"/>
  <c r="B641" i="9"/>
  <c r="B133" i="12" s="1"/>
  <c r="C285" i="9"/>
  <c r="C277" i="9"/>
  <c r="C271" i="9"/>
  <c r="C251" i="9"/>
  <c r="G34" i="10"/>
  <c r="O34" i="10"/>
  <c r="N34" i="10"/>
  <c r="N36" i="10" s="1"/>
  <c r="M34" i="10"/>
  <c r="M36" i="10" s="1"/>
  <c r="L34" i="10"/>
  <c r="K34" i="10"/>
  <c r="J34" i="10"/>
  <c r="J36" i="10" s="1"/>
  <c r="I34" i="10"/>
  <c r="I36" i="10" s="1"/>
  <c r="H34" i="10"/>
  <c r="F34" i="10"/>
  <c r="F36" i="10"/>
  <c r="E34" i="10"/>
  <c r="E36" i="10" s="1"/>
  <c r="C196" i="9"/>
  <c r="C456" i="9"/>
  <c r="G29" i="54"/>
  <c r="G23" i="54"/>
  <c r="G17" i="54"/>
  <c r="G7" i="54"/>
  <c r="H18" i="53"/>
  <c r="H16" i="53"/>
  <c r="H11" i="53"/>
  <c r="H8" i="53"/>
  <c r="C162" i="9"/>
  <c r="C164" i="9" s="1"/>
  <c r="C171" i="9" s="1"/>
  <c r="C454" i="9"/>
  <c r="C455" i="9" s="1"/>
  <c r="C430" i="9"/>
  <c r="C432" i="9"/>
  <c r="C424" i="9"/>
  <c r="C422" i="9"/>
  <c r="C423" i="9" s="1"/>
  <c r="B83" i="12"/>
  <c r="B80" i="12"/>
  <c r="B79" i="12"/>
  <c r="C226" i="9"/>
  <c r="B630" i="9"/>
  <c r="B132" i="12" s="1"/>
  <c r="C39" i="40"/>
  <c r="B39" i="40"/>
  <c r="C335" i="9"/>
  <c r="A4" i="55"/>
  <c r="A3" i="55"/>
  <c r="A2" i="56"/>
  <c r="B13" i="56"/>
  <c r="B30" i="55"/>
  <c r="B25" i="55"/>
  <c r="E16" i="55"/>
  <c r="B16" i="55"/>
  <c r="B18" i="55" s="1"/>
  <c r="C121" i="12" s="1"/>
  <c r="E121" i="12" s="1"/>
  <c r="E10" i="55"/>
  <c r="B145" i="12"/>
  <c r="J13" i="49"/>
  <c r="J14" i="49"/>
  <c r="J15" i="49"/>
  <c r="J16" i="49"/>
  <c r="J17" i="49"/>
  <c r="J18" i="49"/>
  <c r="J19" i="49"/>
  <c r="J20" i="49"/>
  <c r="J21" i="49"/>
  <c r="J22" i="49"/>
  <c r="J23" i="49"/>
  <c r="J24" i="49"/>
  <c r="J25" i="49"/>
  <c r="J26" i="49"/>
  <c r="J27" i="49"/>
  <c r="J28" i="49"/>
  <c r="J29" i="49"/>
  <c r="J30" i="49"/>
  <c r="C620" i="9"/>
  <c r="J7" i="49"/>
  <c r="J10" i="49"/>
  <c r="J8" i="49"/>
  <c r="J9" i="49"/>
  <c r="J11" i="49"/>
  <c r="J12" i="49"/>
  <c r="J31" i="49"/>
  <c r="J32" i="49"/>
  <c r="B132" i="40"/>
  <c r="B16" i="40"/>
  <c r="B20" i="40"/>
  <c r="B25" i="40"/>
  <c r="B28" i="40"/>
  <c r="B33" i="40"/>
  <c r="B36" i="40"/>
  <c r="B42" i="40"/>
  <c r="B50" i="40"/>
  <c r="B60" i="40"/>
  <c r="B64" i="40"/>
  <c r="B79" i="40"/>
  <c r="B82" i="40"/>
  <c r="B85" i="40"/>
  <c r="B90" i="40"/>
  <c r="B94" i="40"/>
  <c r="B97" i="40"/>
  <c r="B100" i="40"/>
  <c r="C182" i="9" s="1"/>
  <c r="B104" i="40"/>
  <c r="B109" i="40"/>
  <c r="B118" i="40"/>
  <c r="B121" i="40"/>
  <c r="B125" i="40"/>
  <c r="B140" i="40"/>
  <c r="B144" i="40"/>
  <c r="B149" i="40"/>
  <c r="B154" i="40"/>
  <c r="B10" i="40"/>
  <c r="D9" i="51"/>
  <c r="H9" i="51"/>
  <c r="I12" i="51"/>
  <c r="I13" i="51"/>
  <c r="I14" i="51"/>
  <c r="I15" i="51"/>
  <c r="I16" i="51"/>
  <c r="I17" i="51"/>
  <c r="I18" i="51"/>
  <c r="I19" i="51"/>
  <c r="I20" i="51"/>
  <c r="I21" i="51"/>
  <c r="I22" i="51"/>
  <c r="I23" i="51"/>
  <c r="I24" i="51"/>
  <c r="I25" i="51"/>
  <c r="I26" i="51"/>
  <c r="I27" i="51"/>
  <c r="I28" i="51"/>
  <c r="I29" i="51"/>
  <c r="I30" i="51"/>
  <c r="I31" i="51"/>
  <c r="I32" i="51"/>
  <c r="I33" i="51"/>
  <c r="I34" i="51"/>
  <c r="I35" i="51"/>
  <c r="I36" i="51"/>
  <c r="I37" i="51"/>
  <c r="I38" i="51"/>
  <c r="I39" i="51"/>
  <c r="I40" i="51"/>
  <c r="I41" i="51"/>
  <c r="I42" i="51"/>
  <c r="I43" i="51"/>
  <c r="I44" i="51"/>
  <c r="I45" i="51"/>
  <c r="I46" i="51"/>
  <c r="I47" i="51"/>
  <c r="I48" i="51"/>
  <c r="I49" i="51"/>
  <c r="I50" i="51"/>
  <c r="I51" i="51"/>
  <c r="I52" i="51"/>
  <c r="I53" i="51"/>
  <c r="I54" i="51"/>
  <c r="I55" i="51"/>
  <c r="I56" i="51"/>
  <c r="I57" i="51"/>
  <c r="I58" i="51"/>
  <c r="I59" i="51"/>
  <c r="I60" i="51"/>
  <c r="I61" i="51"/>
  <c r="I62" i="51"/>
  <c r="I63" i="51"/>
  <c r="I64" i="51"/>
  <c r="I65" i="51"/>
  <c r="I66" i="51"/>
  <c r="I67" i="51"/>
  <c r="I68" i="51"/>
  <c r="I69" i="51"/>
  <c r="I70" i="51"/>
  <c r="I71" i="51"/>
  <c r="I72" i="51"/>
  <c r="I73" i="51"/>
  <c r="I74" i="51"/>
  <c r="I75" i="51"/>
  <c r="I76" i="51"/>
  <c r="I77" i="51"/>
  <c r="I78" i="51"/>
  <c r="I79" i="51"/>
  <c r="I80" i="51"/>
  <c r="I81" i="51"/>
  <c r="I82" i="51"/>
  <c r="I83" i="51"/>
  <c r="I84" i="51"/>
  <c r="I85" i="51"/>
  <c r="I86" i="51"/>
  <c r="I87" i="51"/>
  <c r="I88" i="51"/>
  <c r="I89" i="51"/>
  <c r="I90" i="51"/>
  <c r="I91" i="51"/>
  <c r="I92" i="51"/>
  <c r="I93" i="51"/>
  <c r="I94" i="51"/>
  <c r="I95" i="51"/>
  <c r="I96" i="51"/>
  <c r="I97" i="51"/>
  <c r="I98" i="51"/>
  <c r="I99" i="51"/>
  <c r="I100" i="51"/>
  <c r="I101" i="51"/>
  <c r="I102" i="51"/>
  <c r="I103" i="51"/>
  <c r="I104" i="51"/>
  <c r="I105" i="51"/>
  <c r="I106" i="51"/>
  <c r="I107" i="51"/>
  <c r="I108" i="51"/>
  <c r="I109" i="51"/>
  <c r="I110" i="51"/>
  <c r="I111" i="51"/>
  <c r="I112" i="51"/>
  <c r="I113" i="51"/>
  <c r="I114" i="51"/>
  <c r="I115" i="51"/>
  <c r="I116" i="51"/>
  <c r="I117" i="51"/>
  <c r="I118" i="51"/>
  <c r="I119" i="51"/>
  <c r="I120" i="51"/>
  <c r="I121" i="51"/>
  <c r="I122" i="51"/>
  <c r="I123" i="51"/>
  <c r="I124" i="51"/>
  <c r="I125" i="51"/>
  <c r="I126" i="51"/>
  <c r="I127" i="51"/>
  <c r="I128" i="51"/>
  <c r="I129" i="51"/>
  <c r="I130" i="51"/>
  <c r="I131" i="51"/>
  <c r="I132" i="51"/>
  <c r="I133" i="51"/>
  <c r="I134" i="51"/>
  <c r="I135" i="51"/>
  <c r="I136" i="51"/>
  <c r="I137" i="51"/>
  <c r="I138" i="51"/>
  <c r="I139" i="51"/>
  <c r="I140" i="51"/>
  <c r="I141" i="51"/>
  <c r="I142" i="51"/>
  <c r="I143" i="51"/>
  <c r="I144" i="51"/>
  <c r="I145" i="51"/>
  <c r="I146" i="51"/>
  <c r="I147" i="51"/>
  <c r="I148" i="51"/>
  <c r="I149" i="51"/>
  <c r="I150" i="51"/>
  <c r="I151" i="51"/>
  <c r="I152" i="51"/>
  <c r="I153" i="51"/>
  <c r="I154" i="51"/>
  <c r="I155" i="51"/>
  <c r="I156" i="51"/>
  <c r="I157" i="51"/>
  <c r="I158" i="51"/>
  <c r="I159" i="51"/>
  <c r="I160" i="51"/>
  <c r="I161" i="51"/>
  <c r="I162" i="51"/>
  <c r="I163" i="51"/>
  <c r="I164" i="51"/>
  <c r="I165" i="51"/>
  <c r="I166" i="51"/>
  <c r="I167" i="51"/>
  <c r="I168" i="51"/>
  <c r="I169" i="51"/>
  <c r="I170" i="51"/>
  <c r="I171" i="51"/>
  <c r="I172" i="51"/>
  <c r="I173" i="51"/>
  <c r="I174" i="51"/>
  <c r="I175" i="51"/>
  <c r="I176" i="51"/>
  <c r="I177" i="51"/>
  <c r="I178" i="51"/>
  <c r="I179" i="51"/>
  <c r="I180" i="51"/>
  <c r="I181" i="51"/>
  <c r="I182" i="51"/>
  <c r="I183" i="51"/>
  <c r="I184" i="51"/>
  <c r="I185" i="51"/>
  <c r="I186" i="51"/>
  <c r="I187" i="51"/>
  <c r="I188" i="51"/>
  <c r="I189" i="51"/>
  <c r="I190" i="51"/>
  <c r="I191" i="51"/>
  <c r="I192" i="51"/>
  <c r="I193" i="51"/>
  <c r="I194" i="51"/>
  <c r="I195" i="51"/>
  <c r="I196" i="51"/>
  <c r="I197" i="51"/>
  <c r="I198" i="51"/>
  <c r="I199" i="51"/>
  <c r="I200" i="51"/>
  <c r="I201" i="51"/>
  <c r="I202" i="51"/>
  <c r="I203" i="51"/>
  <c r="I204" i="51"/>
  <c r="I205" i="51"/>
  <c r="I206" i="51"/>
  <c r="I207" i="51"/>
  <c r="I208" i="51"/>
  <c r="I209" i="51"/>
  <c r="I210" i="51"/>
  <c r="I211" i="51"/>
  <c r="I212" i="51"/>
  <c r="I213" i="51"/>
  <c r="I214" i="51"/>
  <c r="I215" i="51"/>
  <c r="I216" i="51"/>
  <c r="I217" i="51"/>
  <c r="I218" i="51"/>
  <c r="I219" i="51"/>
  <c r="I220" i="51"/>
  <c r="I221" i="51"/>
  <c r="I222" i="51"/>
  <c r="I223" i="51"/>
  <c r="I224" i="51"/>
  <c r="I225" i="51"/>
  <c r="I226" i="51"/>
  <c r="I227" i="51"/>
  <c r="I228" i="51"/>
  <c r="I229" i="51"/>
  <c r="I230" i="51"/>
  <c r="I231" i="51"/>
  <c r="I232" i="51"/>
  <c r="I233" i="51"/>
  <c r="I234" i="51"/>
  <c r="I235" i="51"/>
  <c r="I236" i="51"/>
  <c r="I237" i="51"/>
  <c r="I238" i="51"/>
  <c r="I239" i="51"/>
  <c r="I240" i="51"/>
  <c r="I241" i="51"/>
  <c r="I242" i="51"/>
  <c r="I243" i="51"/>
  <c r="I244" i="51"/>
  <c r="I245" i="51"/>
  <c r="I246" i="51"/>
  <c r="I247" i="51"/>
  <c r="I248" i="51"/>
  <c r="I249" i="51"/>
  <c r="I250" i="51"/>
  <c r="I251" i="51"/>
  <c r="I252" i="51"/>
  <c r="I253" i="51"/>
  <c r="I254" i="51"/>
  <c r="I255" i="51"/>
  <c r="I256" i="51"/>
  <c r="I257" i="51"/>
  <c r="I258" i="51"/>
  <c r="I259" i="51"/>
  <c r="I260" i="51"/>
  <c r="I261" i="51"/>
  <c r="I262" i="51"/>
  <c r="I263" i="51"/>
  <c r="I264" i="51"/>
  <c r="I11" i="51"/>
  <c r="F10" i="51"/>
  <c r="H11" i="51"/>
  <c r="H12" i="51"/>
  <c r="H13" i="51"/>
  <c r="H14" i="51"/>
  <c r="H15" i="51"/>
  <c r="H16" i="51"/>
  <c r="H17" i="51"/>
  <c r="H18" i="51"/>
  <c r="H19" i="51"/>
  <c r="H20" i="51"/>
  <c r="H21" i="51"/>
  <c r="H22" i="51"/>
  <c r="H23" i="51"/>
  <c r="H24" i="51"/>
  <c r="H25" i="51"/>
  <c r="H26" i="51"/>
  <c r="H27" i="51"/>
  <c r="H28" i="51"/>
  <c r="H29" i="51"/>
  <c r="H30" i="51"/>
  <c r="H31" i="51"/>
  <c r="H32" i="51"/>
  <c r="H33" i="51"/>
  <c r="H34" i="51"/>
  <c r="H35" i="51"/>
  <c r="H36" i="51"/>
  <c r="H37" i="51"/>
  <c r="H38" i="51"/>
  <c r="H39" i="51"/>
  <c r="H40" i="51"/>
  <c r="H41" i="51"/>
  <c r="H42" i="51"/>
  <c r="H43" i="51"/>
  <c r="H44" i="51"/>
  <c r="H45" i="51"/>
  <c r="H46" i="51"/>
  <c r="H47" i="51"/>
  <c r="H48" i="51"/>
  <c r="H49" i="51"/>
  <c r="H50" i="51"/>
  <c r="H51" i="51"/>
  <c r="H52" i="51"/>
  <c r="H53" i="51"/>
  <c r="H54" i="51"/>
  <c r="H55" i="51"/>
  <c r="H56" i="51"/>
  <c r="H57" i="51"/>
  <c r="H58" i="51"/>
  <c r="H59" i="51"/>
  <c r="H60" i="51"/>
  <c r="H61" i="51"/>
  <c r="H62" i="51"/>
  <c r="H63" i="51"/>
  <c r="H64" i="51"/>
  <c r="H65" i="51"/>
  <c r="H66" i="51"/>
  <c r="H67" i="51"/>
  <c r="H68" i="51"/>
  <c r="H69" i="51"/>
  <c r="H70" i="51"/>
  <c r="H71" i="51"/>
  <c r="H72" i="51"/>
  <c r="H73" i="51"/>
  <c r="H74" i="51"/>
  <c r="H75" i="51"/>
  <c r="H76" i="51"/>
  <c r="H77" i="51"/>
  <c r="H78" i="51"/>
  <c r="H79" i="51"/>
  <c r="H80" i="51"/>
  <c r="H81" i="51"/>
  <c r="H82" i="51"/>
  <c r="H83" i="51"/>
  <c r="H84" i="51"/>
  <c r="H85" i="51"/>
  <c r="H86" i="51"/>
  <c r="H87" i="51"/>
  <c r="H88" i="51"/>
  <c r="H89" i="51"/>
  <c r="H90" i="51"/>
  <c r="H91" i="51"/>
  <c r="H92" i="51"/>
  <c r="H93" i="51"/>
  <c r="H94" i="51"/>
  <c r="H95" i="51"/>
  <c r="H96" i="51"/>
  <c r="H97" i="51"/>
  <c r="H98" i="51"/>
  <c r="H99" i="51"/>
  <c r="H100" i="51"/>
  <c r="H101" i="51"/>
  <c r="H102" i="51"/>
  <c r="H103" i="51"/>
  <c r="H104" i="51"/>
  <c r="H105" i="51"/>
  <c r="H106" i="51"/>
  <c r="H107" i="51"/>
  <c r="H108" i="51"/>
  <c r="H109" i="51"/>
  <c r="H110" i="51"/>
  <c r="H111" i="51"/>
  <c r="H112" i="51"/>
  <c r="H113" i="51"/>
  <c r="H114" i="51"/>
  <c r="H115" i="51"/>
  <c r="H116" i="51"/>
  <c r="H117" i="51"/>
  <c r="H118" i="51"/>
  <c r="H119" i="51"/>
  <c r="H120" i="51"/>
  <c r="H121" i="51"/>
  <c r="H122" i="51"/>
  <c r="H123" i="51"/>
  <c r="H124" i="51"/>
  <c r="H125" i="51"/>
  <c r="H126" i="51"/>
  <c r="H127" i="51"/>
  <c r="H128" i="51"/>
  <c r="H129" i="51"/>
  <c r="H130" i="51"/>
  <c r="H131" i="51"/>
  <c r="H132" i="51"/>
  <c r="H133" i="51"/>
  <c r="H134" i="51"/>
  <c r="H135" i="51"/>
  <c r="H136" i="51"/>
  <c r="H137" i="51"/>
  <c r="H138" i="51"/>
  <c r="H139" i="51"/>
  <c r="H140" i="51"/>
  <c r="H141" i="51"/>
  <c r="H142" i="51"/>
  <c r="H143" i="51"/>
  <c r="H144" i="51"/>
  <c r="H145" i="51"/>
  <c r="H146" i="51"/>
  <c r="H147" i="51"/>
  <c r="H148" i="51"/>
  <c r="H149" i="51"/>
  <c r="H150" i="51"/>
  <c r="H151" i="51"/>
  <c r="H152" i="51"/>
  <c r="H153" i="51"/>
  <c r="H154" i="51"/>
  <c r="H155" i="51"/>
  <c r="H156" i="51"/>
  <c r="H157" i="51"/>
  <c r="H158" i="51"/>
  <c r="H159" i="51"/>
  <c r="H160" i="51"/>
  <c r="H161" i="51"/>
  <c r="H162" i="51"/>
  <c r="H163" i="51"/>
  <c r="H164" i="51"/>
  <c r="H165" i="51"/>
  <c r="H166" i="51"/>
  <c r="H167" i="51"/>
  <c r="H168" i="51"/>
  <c r="H169" i="51"/>
  <c r="H170" i="51"/>
  <c r="H171" i="51"/>
  <c r="H172" i="51"/>
  <c r="H173" i="51"/>
  <c r="H174" i="51"/>
  <c r="H175" i="51"/>
  <c r="H176" i="51"/>
  <c r="H177" i="51"/>
  <c r="H178" i="51"/>
  <c r="H179" i="51"/>
  <c r="H180" i="51"/>
  <c r="H181" i="51"/>
  <c r="H182" i="51"/>
  <c r="H183" i="51"/>
  <c r="H184" i="51"/>
  <c r="H185" i="51"/>
  <c r="H186" i="51"/>
  <c r="H187" i="51"/>
  <c r="H188" i="51"/>
  <c r="H189" i="51"/>
  <c r="H190" i="51"/>
  <c r="H191" i="51"/>
  <c r="H192" i="51"/>
  <c r="H193" i="51"/>
  <c r="H194" i="51"/>
  <c r="H195" i="51"/>
  <c r="H196" i="51"/>
  <c r="H197" i="51"/>
  <c r="H198" i="51"/>
  <c r="H199" i="51"/>
  <c r="H200" i="51"/>
  <c r="H201" i="51"/>
  <c r="H202" i="51"/>
  <c r="H203" i="51"/>
  <c r="H204" i="51"/>
  <c r="H205" i="51"/>
  <c r="H206" i="51"/>
  <c r="H207" i="51"/>
  <c r="H208" i="51"/>
  <c r="H209" i="51"/>
  <c r="H210" i="51"/>
  <c r="H211" i="51"/>
  <c r="H212" i="51"/>
  <c r="H213" i="51"/>
  <c r="H214" i="51"/>
  <c r="H215" i="51"/>
  <c r="H216" i="51"/>
  <c r="H217" i="51"/>
  <c r="H218" i="51"/>
  <c r="H219" i="51"/>
  <c r="H220" i="51"/>
  <c r="H221" i="51"/>
  <c r="H222" i="51"/>
  <c r="H223" i="51"/>
  <c r="H224" i="51"/>
  <c r="H225" i="51"/>
  <c r="H226" i="51"/>
  <c r="H227" i="51"/>
  <c r="H228" i="51"/>
  <c r="H229" i="51"/>
  <c r="H230" i="51"/>
  <c r="H231" i="51"/>
  <c r="H232" i="51"/>
  <c r="H233" i="51"/>
  <c r="H234" i="51"/>
  <c r="H235" i="51"/>
  <c r="H236" i="51"/>
  <c r="H237" i="51"/>
  <c r="H238" i="51"/>
  <c r="H239" i="51"/>
  <c r="H240" i="51"/>
  <c r="H241" i="51"/>
  <c r="H242" i="51"/>
  <c r="H243" i="51"/>
  <c r="H244" i="51"/>
  <c r="H245" i="51"/>
  <c r="H246" i="51"/>
  <c r="H247" i="51"/>
  <c r="H248" i="51"/>
  <c r="H249" i="51"/>
  <c r="H250" i="51"/>
  <c r="H251" i="51"/>
  <c r="H252" i="51"/>
  <c r="H253" i="51"/>
  <c r="H254" i="51"/>
  <c r="H255" i="51"/>
  <c r="H256" i="51"/>
  <c r="H257" i="51"/>
  <c r="H258" i="51"/>
  <c r="H259" i="51"/>
  <c r="H260" i="51"/>
  <c r="H261" i="51"/>
  <c r="H262" i="51"/>
  <c r="H263" i="51"/>
  <c r="H264" i="51"/>
  <c r="A3" i="46"/>
  <c r="C619" i="9"/>
  <c r="D7" i="54"/>
  <c r="D17" i="54"/>
  <c r="D23" i="54"/>
  <c r="D29" i="54"/>
  <c r="E7" i="54"/>
  <c r="E17" i="54"/>
  <c r="E23" i="54"/>
  <c r="E29" i="54"/>
  <c r="C7" i="54"/>
  <c r="C17" i="54"/>
  <c r="C23" i="54"/>
  <c r="C29" i="54"/>
  <c r="A2" i="54"/>
  <c r="C623" i="9"/>
  <c r="C132" i="40"/>
  <c r="D18" i="53"/>
  <c r="E18" i="53"/>
  <c r="F18" i="53"/>
  <c r="C18" i="53"/>
  <c r="F8" i="53"/>
  <c r="E8" i="53"/>
  <c r="D8" i="53"/>
  <c r="C8" i="53"/>
  <c r="D16" i="53"/>
  <c r="E16" i="53"/>
  <c r="F16" i="53"/>
  <c r="C16" i="53"/>
  <c r="D11" i="53"/>
  <c r="E11" i="53"/>
  <c r="F11" i="53"/>
  <c r="C11" i="53"/>
  <c r="A1" i="53"/>
  <c r="C529" i="9"/>
  <c r="C530" i="9"/>
  <c r="B21" i="44" s="1"/>
  <c r="C534" i="9"/>
  <c r="C535" i="9"/>
  <c r="C536" i="9"/>
  <c r="E10" i="51"/>
  <c r="B239" i="40" s="1"/>
  <c r="B164" i="40" s="1"/>
  <c r="C125" i="40"/>
  <c r="J33" i="49"/>
  <c r="J34" i="49"/>
  <c r="D10" i="48"/>
  <c r="F10" i="48" s="1"/>
  <c r="D11" i="48"/>
  <c r="F11" i="48" s="1"/>
  <c r="D12" i="48"/>
  <c r="F12" i="48" s="1"/>
  <c r="D13" i="48"/>
  <c r="F13" i="48" s="1"/>
  <c r="D14" i="48"/>
  <c r="F14" i="48" s="1"/>
  <c r="D15" i="48"/>
  <c r="F15" i="48" s="1"/>
  <c r="D16" i="48"/>
  <c r="F16" i="48" s="1"/>
  <c r="D17" i="48"/>
  <c r="F17" i="48" s="1"/>
  <c r="D18" i="48"/>
  <c r="F18" i="48" s="1"/>
  <c r="D19" i="48"/>
  <c r="F19" i="48" s="1"/>
  <c r="D20" i="48"/>
  <c r="F20" i="48" s="1"/>
  <c r="D21" i="48"/>
  <c r="F21" i="48" s="1"/>
  <c r="D22" i="48"/>
  <c r="F22" i="48" s="1"/>
  <c r="D23" i="48"/>
  <c r="F23" i="48" s="1"/>
  <c r="D24" i="48"/>
  <c r="F24" i="48" s="1"/>
  <c r="D25" i="48"/>
  <c r="F25" i="48" s="1"/>
  <c r="D26" i="48"/>
  <c r="F26" i="48" s="1"/>
  <c r="D27" i="48"/>
  <c r="F27" i="48" s="1"/>
  <c r="D28" i="48"/>
  <c r="F28" i="48" s="1"/>
  <c r="D29" i="48"/>
  <c r="F29" i="48" s="1"/>
  <c r="D30" i="48"/>
  <c r="F30" i="48" s="1"/>
  <c r="A2" i="44"/>
  <c r="J183" i="51"/>
  <c r="J184" i="51"/>
  <c r="J185" i="51"/>
  <c r="J186" i="51"/>
  <c r="J187" i="51"/>
  <c r="J188" i="51"/>
  <c r="J189" i="51"/>
  <c r="J190" i="51"/>
  <c r="J191" i="51"/>
  <c r="J192" i="51"/>
  <c r="J193" i="51"/>
  <c r="J194" i="51"/>
  <c r="J195" i="51"/>
  <c r="J196" i="51"/>
  <c r="J197" i="51"/>
  <c r="J198" i="51"/>
  <c r="J199" i="51"/>
  <c r="J200" i="51"/>
  <c r="J201" i="51"/>
  <c r="J202" i="51"/>
  <c r="J203" i="51"/>
  <c r="J204" i="51"/>
  <c r="J205" i="51"/>
  <c r="J206" i="51"/>
  <c r="J207" i="51"/>
  <c r="J208" i="51"/>
  <c r="J209" i="51"/>
  <c r="J210" i="51"/>
  <c r="J211" i="51"/>
  <c r="J212" i="51"/>
  <c r="J213" i="51"/>
  <c r="J214" i="51"/>
  <c r="J215" i="51"/>
  <c r="J216" i="51"/>
  <c r="J217" i="51"/>
  <c r="J218" i="51"/>
  <c r="J219" i="51"/>
  <c r="J220" i="51"/>
  <c r="J221" i="51"/>
  <c r="J222" i="51"/>
  <c r="J223" i="51"/>
  <c r="J224" i="51"/>
  <c r="J225" i="51"/>
  <c r="J226" i="51"/>
  <c r="J227" i="51"/>
  <c r="J228" i="51"/>
  <c r="J229" i="51"/>
  <c r="J230" i="51"/>
  <c r="J231" i="51"/>
  <c r="J232" i="51"/>
  <c r="J233" i="51"/>
  <c r="J234" i="51"/>
  <c r="J235" i="51"/>
  <c r="J236" i="51"/>
  <c r="J237" i="51"/>
  <c r="J238" i="51"/>
  <c r="J239" i="51"/>
  <c r="J240" i="51"/>
  <c r="J241" i="51"/>
  <c r="J242" i="51"/>
  <c r="J243" i="51"/>
  <c r="J244" i="51"/>
  <c r="J245" i="51"/>
  <c r="J246" i="51"/>
  <c r="J247" i="51"/>
  <c r="J248" i="51"/>
  <c r="J249" i="51"/>
  <c r="J250" i="51"/>
  <c r="J251" i="51"/>
  <c r="J252" i="51"/>
  <c r="J253" i="51"/>
  <c r="J254" i="51"/>
  <c r="J255" i="51"/>
  <c r="J256" i="51"/>
  <c r="J257" i="51"/>
  <c r="J258" i="51"/>
  <c r="J259" i="51"/>
  <c r="J260" i="51"/>
  <c r="J261" i="51"/>
  <c r="J262" i="51"/>
  <c r="J263" i="51"/>
  <c r="J264" i="51"/>
  <c r="A3" i="48"/>
  <c r="A7" i="47"/>
  <c r="D46" i="12"/>
  <c r="D41" i="12" s="1"/>
  <c r="A3" i="49"/>
  <c r="A4" i="51"/>
  <c r="D10" i="51"/>
  <c r="G10" i="51"/>
  <c r="I10" i="51"/>
  <c r="J11" i="51"/>
  <c r="J12" i="51"/>
  <c r="J13" i="51"/>
  <c r="J14" i="51"/>
  <c r="J15" i="51"/>
  <c r="J16" i="51"/>
  <c r="J17" i="51"/>
  <c r="J18" i="51"/>
  <c r="J19" i="51"/>
  <c r="J20" i="51"/>
  <c r="J21" i="51"/>
  <c r="J22" i="51"/>
  <c r="J23" i="51"/>
  <c r="J24" i="51"/>
  <c r="J25" i="51"/>
  <c r="J26" i="51"/>
  <c r="J27" i="51"/>
  <c r="J28" i="51"/>
  <c r="J29" i="51"/>
  <c r="J30" i="51"/>
  <c r="J31" i="51"/>
  <c r="J32" i="51"/>
  <c r="J33" i="51"/>
  <c r="J34" i="51"/>
  <c r="J35" i="51"/>
  <c r="J36" i="51"/>
  <c r="J37" i="51"/>
  <c r="J38" i="51"/>
  <c r="J39" i="51"/>
  <c r="J40" i="51"/>
  <c r="J41" i="51"/>
  <c r="J42" i="51"/>
  <c r="J43" i="51"/>
  <c r="J44" i="51"/>
  <c r="J45" i="51"/>
  <c r="J46" i="51"/>
  <c r="J47" i="51"/>
  <c r="J48" i="51"/>
  <c r="J49" i="51"/>
  <c r="J50" i="51"/>
  <c r="J51" i="51"/>
  <c r="J52" i="51"/>
  <c r="J53" i="51"/>
  <c r="J54" i="51"/>
  <c r="J55" i="51"/>
  <c r="J56" i="51"/>
  <c r="J57" i="51"/>
  <c r="J58" i="51"/>
  <c r="J59" i="51"/>
  <c r="J60" i="51"/>
  <c r="J61" i="51"/>
  <c r="J62" i="51"/>
  <c r="J63" i="51"/>
  <c r="J64" i="51"/>
  <c r="J65" i="51"/>
  <c r="J66" i="51"/>
  <c r="J67" i="51"/>
  <c r="J68" i="51"/>
  <c r="J69" i="51"/>
  <c r="J70" i="51"/>
  <c r="J71" i="51"/>
  <c r="J72" i="51"/>
  <c r="J73" i="51"/>
  <c r="J74" i="51"/>
  <c r="J75" i="51"/>
  <c r="J76" i="51"/>
  <c r="J77" i="51"/>
  <c r="J78" i="51"/>
  <c r="J79" i="51"/>
  <c r="J80" i="51"/>
  <c r="J81" i="51"/>
  <c r="J82" i="51"/>
  <c r="J83" i="51"/>
  <c r="J84" i="51"/>
  <c r="J85" i="51"/>
  <c r="J86" i="51"/>
  <c r="J87" i="51"/>
  <c r="J88" i="51"/>
  <c r="J89" i="51"/>
  <c r="J90" i="51"/>
  <c r="J91" i="51"/>
  <c r="J92" i="51"/>
  <c r="J93" i="51"/>
  <c r="J94" i="51"/>
  <c r="J95" i="51"/>
  <c r="J96" i="51"/>
  <c r="J97" i="51"/>
  <c r="J98" i="51"/>
  <c r="J99" i="51"/>
  <c r="J100" i="51"/>
  <c r="J101" i="51"/>
  <c r="J102" i="51"/>
  <c r="J103" i="51"/>
  <c r="J104" i="51"/>
  <c r="J105" i="51"/>
  <c r="J106" i="51"/>
  <c r="J107" i="51"/>
  <c r="J108" i="51"/>
  <c r="J109" i="51"/>
  <c r="J110" i="51"/>
  <c r="J111" i="51"/>
  <c r="J112" i="51"/>
  <c r="J113" i="51"/>
  <c r="J114" i="51"/>
  <c r="J115" i="51"/>
  <c r="J116" i="51"/>
  <c r="J117" i="51"/>
  <c r="J118" i="51"/>
  <c r="J119" i="51"/>
  <c r="J120" i="51"/>
  <c r="J121" i="51"/>
  <c r="J122" i="51"/>
  <c r="J123" i="51"/>
  <c r="J124" i="51"/>
  <c r="J125" i="51"/>
  <c r="J126" i="51"/>
  <c r="J127" i="51"/>
  <c r="J128" i="51"/>
  <c r="J129" i="51"/>
  <c r="J130" i="51"/>
  <c r="J131" i="51"/>
  <c r="J132" i="51"/>
  <c r="J133" i="51"/>
  <c r="J134" i="51"/>
  <c r="J135" i="51"/>
  <c r="J136" i="51"/>
  <c r="J137" i="51"/>
  <c r="J138" i="51"/>
  <c r="J139" i="51"/>
  <c r="J140" i="51"/>
  <c r="J141" i="51"/>
  <c r="J142" i="51"/>
  <c r="J143" i="51"/>
  <c r="J144" i="51"/>
  <c r="J145" i="51"/>
  <c r="J146" i="51"/>
  <c r="J147" i="51"/>
  <c r="J148" i="51"/>
  <c r="J149" i="51"/>
  <c r="J150" i="51"/>
  <c r="J151" i="51"/>
  <c r="J152" i="51"/>
  <c r="J153" i="51"/>
  <c r="J154" i="51"/>
  <c r="J155" i="51"/>
  <c r="J156" i="51"/>
  <c r="J157" i="51"/>
  <c r="J158" i="51"/>
  <c r="J159" i="51"/>
  <c r="J160" i="51"/>
  <c r="J161" i="51"/>
  <c r="J162" i="51"/>
  <c r="J163" i="51"/>
  <c r="J164" i="51"/>
  <c r="J165" i="51"/>
  <c r="J166" i="51"/>
  <c r="J167" i="51"/>
  <c r="J168" i="51"/>
  <c r="J169" i="51"/>
  <c r="J170" i="51"/>
  <c r="J171" i="51"/>
  <c r="J172" i="51"/>
  <c r="J173" i="51"/>
  <c r="J174" i="51"/>
  <c r="J175" i="51"/>
  <c r="J176" i="51"/>
  <c r="J177" i="51"/>
  <c r="J178" i="51"/>
  <c r="J179" i="51"/>
  <c r="J180" i="51"/>
  <c r="J181" i="51"/>
  <c r="J182" i="51"/>
  <c r="J10" i="51"/>
  <c r="C10" i="51"/>
  <c r="C36" i="49"/>
  <c r="D36" i="49"/>
  <c r="E36" i="49"/>
  <c r="F36" i="49"/>
  <c r="G36" i="49"/>
  <c r="H36" i="49"/>
  <c r="I36" i="49"/>
  <c r="B31" i="48"/>
  <c r="C31" i="48"/>
  <c r="E31" i="48"/>
  <c r="J10" i="14"/>
  <c r="I322" i="14"/>
  <c r="K322" i="14" s="1"/>
  <c r="I323" i="14"/>
  <c r="K323" i="14" s="1"/>
  <c r="I324" i="14"/>
  <c r="K324" i="14" s="1"/>
  <c r="I325" i="14"/>
  <c r="K325" i="14" s="1"/>
  <c r="I326" i="14"/>
  <c r="K326" i="14" s="1"/>
  <c r="I327" i="14"/>
  <c r="K327" i="14" s="1"/>
  <c r="I328" i="14"/>
  <c r="K328" i="14" s="1"/>
  <c r="I329" i="14"/>
  <c r="K329" i="14" s="1"/>
  <c r="I330" i="14"/>
  <c r="K330" i="14" s="1"/>
  <c r="I331" i="14"/>
  <c r="K331" i="14" s="1"/>
  <c r="I332" i="14"/>
  <c r="K332" i="14" s="1"/>
  <c r="I333" i="14"/>
  <c r="K333" i="14" s="1"/>
  <c r="I334" i="14"/>
  <c r="K334" i="14" s="1"/>
  <c r="I335" i="14"/>
  <c r="K335" i="14" s="1"/>
  <c r="I336" i="14"/>
  <c r="K336" i="14" s="1"/>
  <c r="I337" i="14"/>
  <c r="K337" i="14" s="1"/>
  <c r="I338" i="14"/>
  <c r="K338" i="14" s="1"/>
  <c r="I339" i="14"/>
  <c r="K339" i="14" s="1"/>
  <c r="I340" i="14"/>
  <c r="K340" i="14" s="1"/>
  <c r="I341" i="14"/>
  <c r="K341" i="14" s="1"/>
  <c r="I342" i="14"/>
  <c r="K342" i="14" s="1"/>
  <c r="I343" i="14"/>
  <c r="K343" i="14" s="1"/>
  <c r="I344" i="14"/>
  <c r="K344" i="14" s="1"/>
  <c r="I345" i="14"/>
  <c r="K345" i="14" s="1"/>
  <c r="I346" i="14"/>
  <c r="K346" i="14" s="1"/>
  <c r="I347" i="14"/>
  <c r="K347" i="14" s="1"/>
  <c r="I348" i="14"/>
  <c r="K348" i="14" s="1"/>
  <c r="I349" i="14"/>
  <c r="K349" i="14" s="1"/>
  <c r="I350" i="14"/>
  <c r="K350" i="14" s="1"/>
  <c r="I351" i="14"/>
  <c r="K351" i="14" s="1"/>
  <c r="I352" i="14"/>
  <c r="K352" i="14" s="1"/>
  <c r="I353" i="14"/>
  <c r="K353" i="14" s="1"/>
  <c r="I354" i="14"/>
  <c r="K354" i="14" s="1"/>
  <c r="I355" i="14"/>
  <c r="K355" i="14" s="1"/>
  <c r="I356" i="14"/>
  <c r="K356" i="14" s="1"/>
  <c r="I357" i="14"/>
  <c r="K357" i="14" s="1"/>
  <c r="I358" i="14"/>
  <c r="K358" i="14" s="1"/>
  <c r="I359" i="14"/>
  <c r="K359" i="14" s="1"/>
  <c r="I360" i="14"/>
  <c r="K360" i="14" s="1"/>
  <c r="I361" i="14"/>
  <c r="K361" i="14" s="1"/>
  <c r="I362" i="14"/>
  <c r="K362" i="14" s="1"/>
  <c r="I363" i="14"/>
  <c r="K363" i="14" s="1"/>
  <c r="I364" i="14"/>
  <c r="K364" i="14" s="1"/>
  <c r="I365" i="14"/>
  <c r="K365" i="14" s="1"/>
  <c r="I366" i="14"/>
  <c r="K366" i="14" s="1"/>
  <c r="I367" i="14"/>
  <c r="K367" i="14" s="1"/>
  <c r="I368" i="14"/>
  <c r="K368" i="14" s="1"/>
  <c r="I369" i="14"/>
  <c r="K369" i="14" s="1"/>
  <c r="I370" i="14"/>
  <c r="K370" i="14" s="1"/>
  <c r="I371" i="14"/>
  <c r="K371" i="14" s="1"/>
  <c r="I372" i="14"/>
  <c r="K372" i="14" s="1"/>
  <c r="I373" i="14"/>
  <c r="K373" i="14" s="1"/>
  <c r="I374" i="14"/>
  <c r="K374" i="14" s="1"/>
  <c r="I375" i="14"/>
  <c r="K375" i="14" s="1"/>
  <c r="I376" i="14"/>
  <c r="K376" i="14" s="1"/>
  <c r="I377" i="14"/>
  <c r="K377" i="14" s="1"/>
  <c r="I378" i="14"/>
  <c r="K378" i="14" s="1"/>
  <c r="I379" i="14"/>
  <c r="K379" i="14" s="1"/>
  <c r="I380" i="14"/>
  <c r="K380" i="14" s="1"/>
  <c r="I381" i="14"/>
  <c r="K381" i="14" s="1"/>
  <c r="I382" i="14"/>
  <c r="K382" i="14" s="1"/>
  <c r="I383" i="14"/>
  <c r="K383" i="14" s="1"/>
  <c r="I384" i="14"/>
  <c r="K384" i="14" s="1"/>
  <c r="I385" i="14"/>
  <c r="K385" i="14" s="1"/>
  <c r="I386" i="14"/>
  <c r="K386" i="14" s="1"/>
  <c r="I387" i="14"/>
  <c r="K387" i="14" s="1"/>
  <c r="I388" i="14"/>
  <c r="K388" i="14" s="1"/>
  <c r="I389" i="14"/>
  <c r="K389" i="14" s="1"/>
  <c r="I390" i="14"/>
  <c r="K390" i="14" s="1"/>
  <c r="I391" i="14"/>
  <c r="K391" i="14" s="1"/>
  <c r="I392" i="14"/>
  <c r="K392" i="14" s="1"/>
  <c r="I393" i="14"/>
  <c r="K393" i="14" s="1"/>
  <c r="I394" i="14"/>
  <c r="K394" i="14" s="1"/>
  <c r="I395" i="14"/>
  <c r="K395" i="14" s="1"/>
  <c r="I396" i="14"/>
  <c r="K396" i="14" s="1"/>
  <c r="I397" i="14"/>
  <c r="K397" i="14" s="1"/>
  <c r="I398" i="14"/>
  <c r="K398" i="14" s="1"/>
  <c r="I399" i="14"/>
  <c r="K399" i="14" s="1"/>
  <c r="I400" i="14"/>
  <c r="K400" i="14" s="1"/>
  <c r="I401" i="14"/>
  <c r="K401" i="14" s="1"/>
  <c r="I402" i="14"/>
  <c r="K402" i="14" s="1"/>
  <c r="I403" i="14"/>
  <c r="K403" i="14" s="1"/>
  <c r="I404" i="14"/>
  <c r="K404" i="14" s="1"/>
  <c r="I405" i="14"/>
  <c r="K405" i="14" s="1"/>
  <c r="I406" i="14"/>
  <c r="K406" i="14" s="1"/>
  <c r="I407" i="14"/>
  <c r="K407" i="14" s="1"/>
  <c r="I408" i="14"/>
  <c r="K408" i="14" s="1"/>
  <c r="I409" i="14"/>
  <c r="K409" i="14" s="1"/>
  <c r="I410" i="14"/>
  <c r="K410" i="14" s="1"/>
  <c r="I411" i="14"/>
  <c r="K411" i="14" s="1"/>
  <c r="I412" i="14"/>
  <c r="K412" i="14" s="1"/>
  <c r="I413" i="14"/>
  <c r="K413" i="14" s="1"/>
  <c r="I414" i="14"/>
  <c r="K414" i="14" s="1"/>
  <c r="I415" i="14"/>
  <c r="K415" i="14" s="1"/>
  <c r="I416" i="14"/>
  <c r="K416" i="14" s="1"/>
  <c r="I417" i="14"/>
  <c r="K417" i="14" s="1"/>
  <c r="I418" i="14"/>
  <c r="K418" i="14" s="1"/>
  <c r="I419" i="14"/>
  <c r="K419" i="14" s="1"/>
  <c r="I420" i="14"/>
  <c r="K420" i="14" s="1"/>
  <c r="I421" i="14"/>
  <c r="K421" i="14" s="1"/>
  <c r="I422" i="14"/>
  <c r="K422" i="14" s="1"/>
  <c r="I423" i="14"/>
  <c r="K423" i="14" s="1"/>
  <c r="I424" i="14"/>
  <c r="K424" i="14" s="1"/>
  <c r="I425" i="14"/>
  <c r="K425" i="14" s="1"/>
  <c r="I426" i="14"/>
  <c r="K426" i="14" s="1"/>
  <c r="I427" i="14"/>
  <c r="K427" i="14" s="1"/>
  <c r="I428" i="14"/>
  <c r="K428" i="14" s="1"/>
  <c r="I429" i="14"/>
  <c r="K429" i="14" s="1"/>
  <c r="I430" i="14"/>
  <c r="K430" i="14" s="1"/>
  <c r="I431" i="14"/>
  <c r="K431" i="14" s="1"/>
  <c r="I432" i="14"/>
  <c r="K432" i="14" s="1"/>
  <c r="I433" i="14"/>
  <c r="K433" i="14" s="1"/>
  <c r="I434" i="14"/>
  <c r="K434" i="14" s="1"/>
  <c r="I435" i="14"/>
  <c r="K435" i="14" s="1"/>
  <c r="I436" i="14"/>
  <c r="K436" i="14" s="1"/>
  <c r="I437" i="14"/>
  <c r="K437" i="14" s="1"/>
  <c r="I438" i="14"/>
  <c r="K438" i="14" s="1"/>
  <c r="I439" i="14"/>
  <c r="K439" i="14" s="1"/>
  <c r="I440" i="14"/>
  <c r="K440" i="14" s="1"/>
  <c r="I441" i="14"/>
  <c r="K441" i="14" s="1"/>
  <c r="I442" i="14"/>
  <c r="K442" i="14" s="1"/>
  <c r="I443" i="14"/>
  <c r="K443" i="14" s="1"/>
  <c r="I444" i="14"/>
  <c r="K444" i="14" s="1"/>
  <c r="I445" i="14"/>
  <c r="K445" i="14" s="1"/>
  <c r="I446" i="14"/>
  <c r="K446" i="14" s="1"/>
  <c r="I447" i="14"/>
  <c r="K447" i="14" s="1"/>
  <c r="I448" i="14"/>
  <c r="K448" i="14" s="1"/>
  <c r="I449" i="14"/>
  <c r="K449" i="14" s="1"/>
  <c r="I450" i="14"/>
  <c r="K450" i="14" s="1"/>
  <c r="I451" i="14"/>
  <c r="K451" i="14" s="1"/>
  <c r="I452" i="14"/>
  <c r="K452" i="14" s="1"/>
  <c r="I453" i="14"/>
  <c r="K453" i="14" s="1"/>
  <c r="I454" i="14"/>
  <c r="K454" i="14" s="1"/>
  <c r="I455" i="14"/>
  <c r="K455" i="14" s="1"/>
  <c r="I456" i="14"/>
  <c r="K456" i="14" s="1"/>
  <c r="I457" i="14"/>
  <c r="K457" i="14" s="1"/>
  <c r="I458" i="14"/>
  <c r="K458" i="14" s="1"/>
  <c r="I459" i="14"/>
  <c r="K459" i="14" s="1"/>
  <c r="I460" i="14"/>
  <c r="K460" i="14" s="1"/>
  <c r="I461" i="14"/>
  <c r="K461" i="14" s="1"/>
  <c r="I462" i="14"/>
  <c r="K462" i="14" s="1"/>
  <c r="I463" i="14"/>
  <c r="K463" i="14" s="1"/>
  <c r="I464" i="14"/>
  <c r="K464" i="14" s="1"/>
  <c r="I465" i="14"/>
  <c r="K465" i="14" s="1"/>
  <c r="I466" i="14"/>
  <c r="K466" i="14" s="1"/>
  <c r="I467" i="14"/>
  <c r="K467" i="14" s="1"/>
  <c r="I468" i="14"/>
  <c r="K468" i="14" s="1"/>
  <c r="I469" i="14"/>
  <c r="K469" i="14" s="1"/>
  <c r="I470" i="14"/>
  <c r="K470" i="14" s="1"/>
  <c r="I471" i="14"/>
  <c r="K471" i="14" s="1"/>
  <c r="I472" i="14"/>
  <c r="K472" i="14" s="1"/>
  <c r="I473" i="14"/>
  <c r="K473" i="14" s="1"/>
  <c r="I474" i="14"/>
  <c r="K474" i="14" s="1"/>
  <c r="I475" i="14"/>
  <c r="K475" i="14" s="1"/>
  <c r="I476" i="14"/>
  <c r="K476" i="14" s="1"/>
  <c r="I477" i="14"/>
  <c r="K477" i="14" s="1"/>
  <c r="I478" i="14"/>
  <c r="K478" i="14" s="1"/>
  <c r="I479" i="14"/>
  <c r="K479" i="14" s="1"/>
  <c r="I480" i="14"/>
  <c r="K480" i="14" s="1"/>
  <c r="I481" i="14"/>
  <c r="K481" i="14" s="1"/>
  <c r="I482" i="14"/>
  <c r="K482" i="14" s="1"/>
  <c r="I483" i="14"/>
  <c r="K483" i="14" s="1"/>
  <c r="I484" i="14"/>
  <c r="K484" i="14" s="1"/>
  <c r="I485" i="14"/>
  <c r="K485" i="14" s="1"/>
  <c r="I486" i="14"/>
  <c r="K486" i="14" s="1"/>
  <c r="I487" i="14"/>
  <c r="K487" i="14" s="1"/>
  <c r="I488" i="14"/>
  <c r="K488" i="14" s="1"/>
  <c r="I489" i="14"/>
  <c r="K489" i="14" s="1"/>
  <c r="I490" i="14"/>
  <c r="K490" i="14" s="1"/>
  <c r="I491" i="14"/>
  <c r="K491" i="14" s="1"/>
  <c r="I492" i="14"/>
  <c r="K492" i="14" s="1"/>
  <c r="I493" i="14"/>
  <c r="K493" i="14" s="1"/>
  <c r="I494" i="14"/>
  <c r="K494" i="14" s="1"/>
  <c r="I495" i="14"/>
  <c r="K495" i="14" s="1"/>
  <c r="I496" i="14"/>
  <c r="K496" i="14" s="1"/>
  <c r="I497" i="14"/>
  <c r="K497" i="14" s="1"/>
  <c r="I498" i="14"/>
  <c r="K498" i="14" s="1"/>
  <c r="C10" i="45"/>
  <c r="D10" i="45"/>
  <c r="C11" i="45"/>
  <c r="D11" i="45"/>
  <c r="C12" i="45"/>
  <c r="D12" i="45"/>
  <c r="C13" i="45"/>
  <c r="D13" i="45"/>
  <c r="C14" i="45"/>
  <c r="D14" i="45"/>
  <c r="C15" i="45"/>
  <c r="D15" i="45"/>
  <c r="C16" i="45"/>
  <c r="D16" i="45"/>
  <c r="C17" i="45"/>
  <c r="D17" i="45"/>
  <c r="C18" i="45"/>
  <c r="D18" i="45"/>
  <c r="C19" i="45"/>
  <c r="D19" i="45"/>
  <c r="B11" i="45"/>
  <c r="B12" i="45"/>
  <c r="B13" i="45"/>
  <c r="B14" i="45"/>
  <c r="B15" i="45"/>
  <c r="B16" i="45"/>
  <c r="B17" i="45"/>
  <c r="B18" i="45"/>
  <c r="B19" i="45"/>
  <c r="B10" i="45"/>
  <c r="E64" i="46"/>
  <c r="F64" i="46" s="1"/>
  <c r="E63" i="46"/>
  <c r="F63" i="46" s="1"/>
  <c r="E62" i="46"/>
  <c r="F62" i="46" s="1"/>
  <c r="E61" i="46"/>
  <c r="F61" i="46" s="1"/>
  <c r="E60" i="46"/>
  <c r="F60" i="46" s="1"/>
  <c r="E59" i="46"/>
  <c r="F59" i="46" s="1"/>
  <c r="E58" i="46"/>
  <c r="F58" i="46" s="1"/>
  <c r="E57" i="46"/>
  <c r="F57" i="46" s="1"/>
  <c r="E56" i="46"/>
  <c r="F56" i="46" s="1"/>
  <c r="E55" i="46"/>
  <c r="F55" i="46" s="1"/>
  <c r="E49" i="46"/>
  <c r="F49" i="46" s="1"/>
  <c r="E48" i="46"/>
  <c r="E47" i="46"/>
  <c r="F47" i="46" s="1"/>
  <c r="E46" i="46"/>
  <c r="F46" i="46" s="1"/>
  <c r="E45" i="46"/>
  <c r="F45" i="46" s="1"/>
  <c r="E44" i="46"/>
  <c r="F44" i="46" s="1"/>
  <c r="E43" i="46"/>
  <c r="F43" i="46" s="1"/>
  <c r="E42" i="46"/>
  <c r="F42" i="46" s="1"/>
  <c r="E41" i="46"/>
  <c r="F41" i="46" s="1"/>
  <c r="E40" i="46"/>
  <c r="F40" i="46" s="1"/>
  <c r="E34" i="46"/>
  <c r="E33" i="46"/>
  <c r="F33" i="46" s="1"/>
  <c r="E32" i="46"/>
  <c r="F32" i="46" s="1"/>
  <c r="E31" i="46"/>
  <c r="F31" i="46" s="1"/>
  <c r="E30" i="46"/>
  <c r="F30" i="46" s="1"/>
  <c r="E29" i="46"/>
  <c r="F29" i="46" s="1"/>
  <c r="E28" i="46"/>
  <c r="F28" i="46" s="1"/>
  <c r="E27" i="46"/>
  <c r="F27" i="46" s="1"/>
  <c r="E26" i="46"/>
  <c r="F26" i="46" s="1"/>
  <c r="E25" i="46"/>
  <c r="F25" i="46" s="1"/>
  <c r="E19" i="46"/>
  <c r="F19" i="46" s="1"/>
  <c r="E18" i="46"/>
  <c r="F18" i="46" s="1"/>
  <c r="E17" i="46"/>
  <c r="F17" i="46" s="1"/>
  <c r="E16" i="46"/>
  <c r="F16" i="46" s="1"/>
  <c r="E15" i="46"/>
  <c r="F15" i="46" s="1"/>
  <c r="E14" i="46"/>
  <c r="F14" i="46" s="1"/>
  <c r="E13" i="46"/>
  <c r="F13" i="46" s="1"/>
  <c r="E12" i="46"/>
  <c r="F12" i="46" s="1"/>
  <c r="E11" i="46"/>
  <c r="F11" i="46" s="1"/>
  <c r="E10" i="46"/>
  <c r="F10" i="46" s="1"/>
  <c r="E13" i="44"/>
  <c r="G9" i="14"/>
  <c r="E18" i="44"/>
  <c r="E17" i="44"/>
  <c r="B23" i="44"/>
  <c r="B4" i="12"/>
  <c r="B3" i="18"/>
  <c r="B2" i="18"/>
  <c r="B1" i="17"/>
  <c r="A1" i="14"/>
  <c r="B2" i="9"/>
  <c r="B1" i="9"/>
  <c r="B2" i="10"/>
  <c r="B1" i="10"/>
  <c r="A2" i="40"/>
  <c r="D23" i="12"/>
  <c r="C144" i="12" s="1"/>
  <c r="E144" i="12" s="1"/>
  <c r="C16" i="40"/>
  <c r="C164" i="40"/>
  <c r="C20" i="40"/>
  <c r="C25" i="40"/>
  <c r="C28" i="40"/>
  <c r="C33" i="40"/>
  <c r="C36" i="40"/>
  <c r="C42" i="40"/>
  <c r="C50" i="40"/>
  <c r="C60" i="40"/>
  <c r="C64" i="40"/>
  <c r="C79" i="40"/>
  <c r="C82" i="40"/>
  <c r="C85" i="40"/>
  <c r="C94" i="40"/>
  <c r="C97" i="40"/>
  <c r="C100" i="40"/>
  <c r="C183" i="9" s="1"/>
  <c r="C104" i="40"/>
  <c r="C109" i="40"/>
  <c r="C118" i="40"/>
  <c r="C121" i="40"/>
  <c r="C140" i="40"/>
  <c r="C144" i="40"/>
  <c r="C149" i="40"/>
  <c r="C154" i="40"/>
  <c r="C10" i="40"/>
  <c r="G13" i="13"/>
  <c r="K13" i="13"/>
  <c r="C13" i="13"/>
  <c r="J11" i="13"/>
  <c r="L11" i="13" s="1"/>
  <c r="F11" i="13"/>
  <c r="H11" i="13" s="1"/>
  <c r="B11" i="13"/>
  <c r="D11" i="13" s="1"/>
  <c r="B10" i="13"/>
  <c r="D10" i="13" s="1"/>
  <c r="F10" i="13"/>
  <c r="H10" i="13" s="1"/>
  <c r="J10" i="13"/>
  <c r="L10" i="13" s="1"/>
  <c r="J9" i="13"/>
  <c r="L9" i="13"/>
  <c r="F6" i="13"/>
  <c r="H6" i="13" s="1"/>
  <c r="F9" i="13"/>
  <c r="B6" i="13"/>
  <c r="B9" i="13"/>
  <c r="D9" i="13" s="1"/>
  <c r="J6" i="13"/>
  <c r="J13" i="13" s="1"/>
  <c r="F8" i="13"/>
  <c r="H8" i="13" s="1"/>
  <c r="B8" i="13"/>
  <c r="D8" i="13" s="1"/>
  <c r="J8" i="13"/>
  <c r="L8" i="13" s="1"/>
  <c r="B13" i="41"/>
  <c r="D18" i="12" s="1"/>
  <c r="C16" i="47" s="1"/>
  <c r="A2" i="41"/>
  <c r="C13" i="17"/>
  <c r="F13" i="17"/>
  <c r="F11" i="17" s="1"/>
  <c r="E13" i="17"/>
  <c r="D13"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4" i="17"/>
  <c r="G55" i="17"/>
  <c r="G14" i="17"/>
  <c r="O19" i="10"/>
  <c r="G16" i="10"/>
  <c r="M13" i="10"/>
  <c r="M14" i="10"/>
  <c r="M9" i="10"/>
  <c r="M37" i="10" s="1"/>
  <c r="C37" i="10"/>
  <c r="C34" i="10"/>
  <c r="C13" i="10"/>
  <c r="C14" i="10"/>
  <c r="D34" i="10"/>
  <c r="D9" i="10"/>
  <c r="D37" i="10" s="1"/>
  <c r="E9" i="10"/>
  <c r="E37" i="10" s="1"/>
  <c r="F9" i="10"/>
  <c r="F37" i="10" s="1"/>
  <c r="H37" i="10"/>
  <c r="N9" i="10"/>
  <c r="N37" i="10" s="1"/>
  <c r="O9" i="10"/>
  <c r="O37" i="10" s="1"/>
  <c r="E14" i="10"/>
  <c r="E13" i="10"/>
  <c r="O13" i="10"/>
  <c r="N13" i="10"/>
  <c r="L13" i="10"/>
  <c r="L9" i="10"/>
  <c r="L37" i="10" s="1"/>
  <c r="J13" i="10"/>
  <c r="J9" i="10"/>
  <c r="J37" i="10" s="1"/>
  <c r="J14" i="10"/>
  <c r="K13" i="10"/>
  <c r="K9" i="10"/>
  <c r="K37" i="10" s="1"/>
  <c r="D13" i="10"/>
  <c r="F13" i="10"/>
  <c r="G13" i="10"/>
  <c r="G9" i="10"/>
  <c r="G37" i="10" s="1"/>
  <c r="I13" i="10"/>
  <c r="I9" i="10"/>
  <c r="I37" i="10" s="1"/>
  <c r="H14" i="10"/>
  <c r="H12" i="10" s="1"/>
  <c r="G15" i="10"/>
  <c r="F18" i="10"/>
  <c r="F17" i="10"/>
  <c r="O14" i="10"/>
  <c r="N14" i="10"/>
  <c r="L20" i="10"/>
  <c r="L14" i="10"/>
  <c r="K14" i="10"/>
  <c r="I14" i="10"/>
  <c r="G14" i="10"/>
  <c r="F14" i="10"/>
  <c r="D14" i="10"/>
  <c r="C197" i="9"/>
  <c r="C198" i="9"/>
  <c r="C199" i="9"/>
  <c r="C200" i="9"/>
  <c r="C67" i="9"/>
  <c r="C201" i="9" s="1"/>
  <c r="C202" i="9"/>
  <c r="C204" i="9"/>
  <c r="C207" i="9"/>
  <c r="C208" i="9"/>
  <c r="C209" i="9"/>
  <c r="C210" i="9"/>
  <c r="C212" i="9"/>
  <c r="C213" i="9"/>
  <c r="C214" i="9"/>
  <c r="C82" i="9"/>
  <c r="C215" i="9" s="1"/>
  <c r="C216" i="9"/>
  <c r="C217" i="9"/>
  <c r="C218" i="9"/>
  <c r="C221" i="9"/>
  <c r="C222" i="9"/>
  <c r="C90" i="9"/>
  <c r="C87" i="9" s="1"/>
  <c r="C7" i="9"/>
  <c r="C8" i="9"/>
  <c r="B606" i="9"/>
  <c r="B598" i="9"/>
  <c r="B590" i="9"/>
  <c r="B614" i="9"/>
  <c r="C614" i="9"/>
  <c r="C606" i="9"/>
  <c r="C598" i="9"/>
  <c r="C590" i="9"/>
  <c r="C612" i="9"/>
  <c r="C604" i="9"/>
  <c r="C596" i="9"/>
  <c r="C588" i="9"/>
  <c r="C611" i="9"/>
  <c r="C613" i="9" s="1"/>
  <c r="C615" i="9" s="1"/>
  <c r="C102" i="12" s="1"/>
  <c r="E102" i="12" s="1"/>
  <c r="C603" i="9"/>
  <c r="C605" i="9" s="1"/>
  <c r="C607" i="9" s="1"/>
  <c r="C595" i="9"/>
  <c r="C597" i="9" s="1"/>
  <c r="C599" i="9" s="1"/>
  <c r="C100" i="12" s="1"/>
  <c r="E100" i="12" s="1"/>
  <c r="C587" i="9"/>
  <c r="C589" i="9" s="1"/>
  <c r="C591" i="9" s="1"/>
  <c r="C99" i="12" s="1"/>
  <c r="E99" i="12" s="1"/>
  <c r="C571" i="9"/>
  <c r="C572" i="9"/>
  <c r="C61" i="9"/>
  <c r="C59" i="9"/>
  <c r="C11" i="9"/>
  <c r="C12" i="9"/>
  <c r="E133" i="12"/>
  <c r="C580" i="9"/>
  <c r="C581" i="9" s="1"/>
  <c r="C583" i="9" s="1"/>
  <c r="C98" i="12" s="1"/>
  <c r="E98" i="12" s="1"/>
  <c r="B577" i="9"/>
  <c r="B98" i="12" s="1"/>
  <c r="C293" i="9"/>
  <c r="C294" i="9" s="1"/>
  <c r="C297" i="9" s="1"/>
  <c r="C66" i="12" s="1"/>
  <c r="E66" i="12" s="1"/>
  <c r="B569" i="9"/>
  <c r="B97" i="12" s="1"/>
  <c r="C79" i="9"/>
  <c r="C700" i="9"/>
  <c r="C702" i="9" s="1"/>
  <c r="C137" i="12" s="1"/>
  <c r="E137" i="12" s="1"/>
  <c r="C562" i="9"/>
  <c r="C564" i="9" s="1"/>
  <c r="C566" i="9" s="1"/>
  <c r="C96" i="12" s="1"/>
  <c r="E96" i="12" s="1"/>
  <c r="C554" i="9"/>
  <c r="C556" i="9" s="1"/>
  <c r="C558" i="9" s="1"/>
  <c r="C95" i="12" s="1"/>
  <c r="E95" i="12" s="1"/>
  <c r="C545" i="9"/>
  <c r="C546" i="9"/>
  <c r="C520" i="9"/>
  <c r="C521" i="9"/>
  <c r="C524" i="9"/>
  <c r="C493" i="9"/>
  <c r="C494" i="9"/>
  <c r="C510" i="9"/>
  <c r="C512" i="9"/>
  <c r="C506" i="9"/>
  <c r="C504" i="9"/>
  <c r="C500" i="9"/>
  <c r="C498" i="9"/>
  <c r="C480" i="9"/>
  <c r="C486" i="9"/>
  <c r="C470" i="9"/>
  <c r="C473" i="9" s="1"/>
  <c r="C85" i="12" s="1"/>
  <c r="E85" i="12" s="1"/>
  <c r="C464" i="9"/>
  <c r="C462" i="9"/>
  <c r="C461" i="9"/>
  <c r="C416" i="9"/>
  <c r="C414" i="9"/>
  <c r="C415" i="9" s="1"/>
  <c r="C408" i="9"/>
  <c r="C406" i="9"/>
  <c r="C400" i="9"/>
  <c r="C398" i="9"/>
  <c r="C399" i="9" s="1"/>
  <c r="C392" i="9"/>
  <c r="C390" i="9"/>
  <c r="C384" i="9"/>
  <c r="C382" i="9"/>
  <c r="C376" i="9"/>
  <c r="C374" i="9"/>
  <c r="C375" i="9" s="1"/>
  <c r="C368" i="9"/>
  <c r="C366" i="9"/>
  <c r="C367" i="9" s="1"/>
  <c r="C359" i="9"/>
  <c r="C358" i="9"/>
  <c r="C350" i="9"/>
  <c r="C348" i="9"/>
  <c r="C338" i="9"/>
  <c r="C334" i="9"/>
  <c r="C323" i="9"/>
  <c r="C324" i="9"/>
  <c r="C312" i="9"/>
  <c r="C313" i="9"/>
  <c r="C302" i="9"/>
  <c r="C301" i="9"/>
  <c r="C282" i="9"/>
  <c r="C283" i="9"/>
  <c r="C274" i="9"/>
  <c r="C268" i="9"/>
  <c r="C266" i="9"/>
  <c r="C269" i="9" s="1"/>
  <c r="C238" i="9"/>
  <c r="C252" i="9"/>
  <c r="C253" i="9"/>
  <c r="C151" i="9"/>
  <c r="C134" i="9"/>
  <c r="C119" i="9"/>
  <c r="C111" i="9"/>
  <c r="C113" i="9"/>
  <c r="C100" i="9"/>
  <c r="C99" i="9"/>
  <c r="C98" i="9"/>
  <c r="C76" i="9"/>
  <c r="C78" i="9"/>
  <c r="C80" i="9"/>
  <c r="C83" i="9"/>
  <c r="C68" i="9"/>
  <c r="C69" i="9"/>
  <c r="C71" i="9"/>
  <c r="C51" i="9"/>
  <c r="C53" i="9"/>
  <c r="C41" i="9"/>
  <c r="C43" i="9"/>
  <c r="C45" i="9"/>
  <c r="C34" i="9"/>
  <c r="C36" i="9"/>
  <c r="C26" i="9"/>
  <c r="C28" i="9"/>
  <c r="C18" i="9"/>
  <c r="C20" i="9"/>
  <c r="C138" i="9"/>
  <c r="C123" i="9"/>
  <c r="C106" i="9"/>
  <c r="J9" i="14"/>
  <c r="I13" i="14"/>
  <c r="K13" i="14" s="1"/>
  <c r="I11" i="14"/>
  <c r="K11" i="14" s="1"/>
  <c r="I12" i="14"/>
  <c r="K12" i="14" s="1"/>
  <c r="I14" i="14"/>
  <c r="K14" i="14" s="1"/>
  <c r="I15" i="14"/>
  <c r="K15" i="14" s="1"/>
  <c r="I16" i="14"/>
  <c r="K16" i="14" s="1"/>
  <c r="I17" i="14"/>
  <c r="K17" i="14" s="1"/>
  <c r="I18" i="14"/>
  <c r="K18" i="14" s="1"/>
  <c r="I19" i="14"/>
  <c r="K19" i="14" s="1"/>
  <c r="I20" i="14"/>
  <c r="K20" i="14" s="1"/>
  <c r="I21" i="14"/>
  <c r="K21" i="14" s="1"/>
  <c r="I22" i="14"/>
  <c r="K22" i="14" s="1"/>
  <c r="I23" i="14"/>
  <c r="K23" i="14" s="1"/>
  <c r="I24" i="14"/>
  <c r="K24" i="14" s="1"/>
  <c r="I25" i="14"/>
  <c r="K25" i="14" s="1"/>
  <c r="I26" i="14"/>
  <c r="K26" i="14" s="1"/>
  <c r="I27" i="14"/>
  <c r="K27" i="14" s="1"/>
  <c r="I28" i="14"/>
  <c r="K28" i="14" s="1"/>
  <c r="I29" i="14"/>
  <c r="K29" i="14" s="1"/>
  <c r="I30" i="14"/>
  <c r="K30" i="14" s="1"/>
  <c r="I31" i="14"/>
  <c r="K31" i="14" s="1"/>
  <c r="I32" i="14"/>
  <c r="K32" i="14" s="1"/>
  <c r="I33" i="14"/>
  <c r="K33" i="14" s="1"/>
  <c r="I34" i="14"/>
  <c r="K34" i="14" s="1"/>
  <c r="I35" i="14"/>
  <c r="K35" i="14" s="1"/>
  <c r="I36" i="14"/>
  <c r="K36" i="14" s="1"/>
  <c r="I37" i="14"/>
  <c r="K37" i="14" s="1"/>
  <c r="I38" i="14"/>
  <c r="K38" i="14" s="1"/>
  <c r="I39" i="14"/>
  <c r="K39" i="14" s="1"/>
  <c r="I40" i="14"/>
  <c r="K40" i="14" s="1"/>
  <c r="I41" i="14"/>
  <c r="K41" i="14" s="1"/>
  <c r="I42" i="14"/>
  <c r="K42" i="14" s="1"/>
  <c r="I43" i="14"/>
  <c r="K43" i="14" s="1"/>
  <c r="I44" i="14"/>
  <c r="K44" i="14" s="1"/>
  <c r="I45" i="14"/>
  <c r="K45" i="14" s="1"/>
  <c r="I46" i="14"/>
  <c r="K46" i="14" s="1"/>
  <c r="I47" i="14"/>
  <c r="K47" i="14" s="1"/>
  <c r="I48" i="14"/>
  <c r="K48" i="14" s="1"/>
  <c r="I49" i="14"/>
  <c r="K49" i="14" s="1"/>
  <c r="I50" i="14"/>
  <c r="K50" i="14" s="1"/>
  <c r="I51" i="14"/>
  <c r="K51" i="14" s="1"/>
  <c r="I52" i="14"/>
  <c r="K52" i="14" s="1"/>
  <c r="I53" i="14"/>
  <c r="K53" i="14" s="1"/>
  <c r="I54" i="14"/>
  <c r="K54" i="14" s="1"/>
  <c r="I55" i="14"/>
  <c r="K55" i="14" s="1"/>
  <c r="I56" i="14"/>
  <c r="K56" i="14" s="1"/>
  <c r="I57" i="14"/>
  <c r="K57" i="14" s="1"/>
  <c r="I58" i="14"/>
  <c r="K58" i="14" s="1"/>
  <c r="I59" i="14"/>
  <c r="K59" i="14" s="1"/>
  <c r="I60" i="14"/>
  <c r="K60" i="14" s="1"/>
  <c r="I61" i="14"/>
  <c r="K61" i="14" s="1"/>
  <c r="I62" i="14"/>
  <c r="K62" i="14" s="1"/>
  <c r="I63" i="14"/>
  <c r="K63" i="14" s="1"/>
  <c r="I64" i="14"/>
  <c r="K64" i="14" s="1"/>
  <c r="I65" i="14"/>
  <c r="K65" i="14" s="1"/>
  <c r="I66" i="14"/>
  <c r="K66" i="14" s="1"/>
  <c r="I67" i="14"/>
  <c r="K67" i="14" s="1"/>
  <c r="I68" i="14"/>
  <c r="K68" i="14" s="1"/>
  <c r="I69" i="14"/>
  <c r="K69" i="14" s="1"/>
  <c r="I70" i="14"/>
  <c r="K70" i="14"/>
  <c r="I71" i="14"/>
  <c r="K71" i="14" s="1"/>
  <c r="I72" i="14"/>
  <c r="K72" i="14" s="1"/>
  <c r="I73" i="14"/>
  <c r="K73" i="14" s="1"/>
  <c r="I74" i="14"/>
  <c r="K74" i="14" s="1"/>
  <c r="I75" i="14"/>
  <c r="K75" i="14" s="1"/>
  <c r="I76" i="14"/>
  <c r="K76" i="14" s="1"/>
  <c r="I77" i="14"/>
  <c r="K77" i="14" s="1"/>
  <c r="I78" i="14"/>
  <c r="K78" i="14" s="1"/>
  <c r="I79" i="14"/>
  <c r="K79" i="14" s="1"/>
  <c r="I80" i="14"/>
  <c r="K80" i="14" s="1"/>
  <c r="I81" i="14"/>
  <c r="K81" i="14" s="1"/>
  <c r="I82" i="14"/>
  <c r="K82" i="14" s="1"/>
  <c r="I83" i="14"/>
  <c r="K83" i="14" s="1"/>
  <c r="I84" i="14"/>
  <c r="K84" i="14" s="1"/>
  <c r="I85" i="14"/>
  <c r="K85" i="14" s="1"/>
  <c r="I86" i="14"/>
  <c r="K86" i="14" s="1"/>
  <c r="I87" i="14"/>
  <c r="K87" i="14" s="1"/>
  <c r="I88" i="14"/>
  <c r="K88" i="14" s="1"/>
  <c r="I89" i="14"/>
  <c r="K89" i="14" s="1"/>
  <c r="I90" i="14"/>
  <c r="K90" i="14" s="1"/>
  <c r="I91" i="14"/>
  <c r="K91" i="14" s="1"/>
  <c r="I92" i="14"/>
  <c r="K92" i="14" s="1"/>
  <c r="I93" i="14"/>
  <c r="K93" i="14" s="1"/>
  <c r="I94" i="14"/>
  <c r="K94" i="14" s="1"/>
  <c r="I95" i="14"/>
  <c r="K95" i="14" s="1"/>
  <c r="I96" i="14"/>
  <c r="K96" i="14" s="1"/>
  <c r="I97" i="14"/>
  <c r="K97" i="14" s="1"/>
  <c r="I98" i="14"/>
  <c r="K98" i="14" s="1"/>
  <c r="I99" i="14"/>
  <c r="K99" i="14" s="1"/>
  <c r="I100" i="14"/>
  <c r="K100" i="14" s="1"/>
  <c r="I101" i="14"/>
  <c r="K101" i="14" s="1"/>
  <c r="I102" i="14"/>
  <c r="K102" i="14" s="1"/>
  <c r="I103" i="14"/>
  <c r="K103" i="14" s="1"/>
  <c r="I104" i="14"/>
  <c r="K104" i="14" s="1"/>
  <c r="I105" i="14"/>
  <c r="K105" i="14" s="1"/>
  <c r="I106" i="14"/>
  <c r="K106" i="14" s="1"/>
  <c r="I107" i="14"/>
  <c r="K107" i="14" s="1"/>
  <c r="I108" i="14"/>
  <c r="K108" i="14" s="1"/>
  <c r="I109" i="14"/>
  <c r="K109" i="14" s="1"/>
  <c r="I110" i="14"/>
  <c r="K110" i="14" s="1"/>
  <c r="I111" i="14"/>
  <c r="K111" i="14" s="1"/>
  <c r="I112" i="14"/>
  <c r="K112" i="14" s="1"/>
  <c r="I113" i="14"/>
  <c r="K113" i="14" s="1"/>
  <c r="I114" i="14"/>
  <c r="K114" i="14" s="1"/>
  <c r="I115" i="14"/>
  <c r="K115" i="14" s="1"/>
  <c r="I116" i="14"/>
  <c r="K116" i="14" s="1"/>
  <c r="I117" i="14"/>
  <c r="K117" i="14" s="1"/>
  <c r="I118" i="14"/>
  <c r="K118" i="14" s="1"/>
  <c r="I119" i="14"/>
  <c r="K119" i="14" s="1"/>
  <c r="I120" i="14"/>
  <c r="K120" i="14" s="1"/>
  <c r="I121" i="14"/>
  <c r="K121" i="14" s="1"/>
  <c r="I122" i="14"/>
  <c r="K122" i="14" s="1"/>
  <c r="I123" i="14"/>
  <c r="K123" i="14" s="1"/>
  <c r="I124" i="14"/>
  <c r="K124" i="14" s="1"/>
  <c r="I125" i="14"/>
  <c r="K125" i="14" s="1"/>
  <c r="I126" i="14"/>
  <c r="K126" i="14" s="1"/>
  <c r="I127" i="14"/>
  <c r="K127" i="14" s="1"/>
  <c r="I128" i="14"/>
  <c r="K128" i="14" s="1"/>
  <c r="I129" i="14"/>
  <c r="K129" i="14" s="1"/>
  <c r="I130" i="14"/>
  <c r="K130" i="14" s="1"/>
  <c r="I131" i="14"/>
  <c r="K131" i="14" s="1"/>
  <c r="I132" i="14"/>
  <c r="K132" i="14" s="1"/>
  <c r="I133" i="14"/>
  <c r="K133" i="14" s="1"/>
  <c r="I134" i="14"/>
  <c r="K134" i="14" s="1"/>
  <c r="I135" i="14"/>
  <c r="K135" i="14" s="1"/>
  <c r="I136" i="14"/>
  <c r="K136" i="14" s="1"/>
  <c r="I137" i="14"/>
  <c r="K137" i="14" s="1"/>
  <c r="I138" i="14"/>
  <c r="K138" i="14" s="1"/>
  <c r="I139" i="14"/>
  <c r="K139" i="14" s="1"/>
  <c r="I140" i="14"/>
  <c r="K140" i="14" s="1"/>
  <c r="I141" i="14"/>
  <c r="K141" i="14" s="1"/>
  <c r="I142" i="14"/>
  <c r="K142" i="14" s="1"/>
  <c r="I143" i="14"/>
  <c r="K143" i="14" s="1"/>
  <c r="I144" i="14"/>
  <c r="K144" i="14" s="1"/>
  <c r="I145" i="14"/>
  <c r="K145" i="14" s="1"/>
  <c r="I146" i="14"/>
  <c r="K146" i="14" s="1"/>
  <c r="I147" i="14"/>
  <c r="K147" i="14" s="1"/>
  <c r="I148" i="14"/>
  <c r="K148" i="14" s="1"/>
  <c r="I149" i="14"/>
  <c r="K149" i="14" s="1"/>
  <c r="I150" i="14"/>
  <c r="K150" i="14" s="1"/>
  <c r="I151" i="14"/>
  <c r="K151" i="14" s="1"/>
  <c r="I152" i="14"/>
  <c r="K152" i="14" s="1"/>
  <c r="I153" i="14"/>
  <c r="K153" i="14" s="1"/>
  <c r="I154" i="14"/>
  <c r="K154" i="14" s="1"/>
  <c r="I155" i="14"/>
  <c r="K155" i="14" s="1"/>
  <c r="I156" i="14"/>
  <c r="K156" i="14" s="1"/>
  <c r="I157" i="14"/>
  <c r="K157" i="14" s="1"/>
  <c r="I158" i="14"/>
  <c r="K158" i="14" s="1"/>
  <c r="I159" i="14"/>
  <c r="K159" i="14" s="1"/>
  <c r="I160" i="14"/>
  <c r="K160" i="14" s="1"/>
  <c r="I161" i="14"/>
  <c r="K161" i="14" s="1"/>
  <c r="I162" i="14"/>
  <c r="K162" i="14" s="1"/>
  <c r="I163" i="14"/>
  <c r="K163" i="14" s="1"/>
  <c r="I164" i="14"/>
  <c r="K164" i="14" s="1"/>
  <c r="I165" i="14"/>
  <c r="K165" i="14" s="1"/>
  <c r="I166" i="14"/>
  <c r="K166" i="14" s="1"/>
  <c r="I167" i="14"/>
  <c r="K167" i="14" s="1"/>
  <c r="I168" i="14"/>
  <c r="K168" i="14" s="1"/>
  <c r="I169" i="14"/>
  <c r="K169" i="14" s="1"/>
  <c r="I170" i="14"/>
  <c r="K170" i="14" s="1"/>
  <c r="I171" i="14"/>
  <c r="K171" i="14" s="1"/>
  <c r="I172" i="14"/>
  <c r="K172" i="14" s="1"/>
  <c r="I173" i="14"/>
  <c r="K173" i="14" s="1"/>
  <c r="I174" i="14"/>
  <c r="K174" i="14" s="1"/>
  <c r="I175" i="14"/>
  <c r="K175" i="14" s="1"/>
  <c r="I176" i="14"/>
  <c r="K176" i="14" s="1"/>
  <c r="I177" i="14"/>
  <c r="K177" i="14" s="1"/>
  <c r="I178" i="14"/>
  <c r="K178" i="14" s="1"/>
  <c r="I179" i="14"/>
  <c r="K179" i="14" s="1"/>
  <c r="I180" i="14"/>
  <c r="K180" i="14" s="1"/>
  <c r="I181" i="14"/>
  <c r="K181" i="14" s="1"/>
  <c r="I182" i="14"/>
  <c r="K182" i="14" s="1"/>
  <c r="I183" i="14"/>
  <c r="K183" i="14" s="1"/>
  <c r="I184" i="14"/>
  <c r="K184" i="14" s="1"/>
  <c r="I185" i="14"/>
  <c r="K185" i="14"/>
  <c r="I186" i="14"/>
  <c r="K186" i="14" s="1"/>
  <c r="I187" i="14"/>
  <c r="K187" i="14" s="1"/>
  <c r="I188" i="14"/>
  <c r="K188" i="14" s="1"/>
  <c r="I189" i="14"/>
  <c r="K189" i="14" s="1"/>
  <c r="I190" i="14"/>
  <c r="K190" i="14" s="1"/>
  <c r="I191" i="14"/>
  <c r="K191" i="14" s="1"/>
  <c r="I192" i="14"/>
  <c r="K192" i="14" s="1"/>
  <c r="I193" i="14"/>
  <c r="K193" i="14" s="1"/>
  <c r="I194" i="14"/>
  <c r="K194" i="14" s="1"/>
  <c r="I195" i="14"/>
  <c r="K195" i="14" s="1"/>
  <c r="I196" i="14"/>
  <c r="K196" i="14" s="1"/>
  <c r="I197" i="14"/>
  <c r="K197" i="14" s="1"/>
  <c r="I198" i="14"/>
  <c r="K198" i="14" s="1"/>
  <c r="I199" i="14"/>
  <c r="K199" i="14" s="1"/>
  <c r="I200" i="14"/>
  <c r="K200" i="14" s="1"/>
  <c r="I201" i="14"/>
  <c r="K201" i="14" s="1"/>
  <c r="I202" i="14"/>
  <c r="K202" i="14" s="1"/>
  <c r="I203" i="14"/>
  <c r="K203" i="14" s="1"/>
  <c r="I204" i="14"/>
  <c r="K204" i="14" s="1"/>
  <c r="I205" i="14"/>
  <c r="K205" i="14" s="1"/>
  <c r="I206" i="14"/>
  <c r="K206" i="14" s="1"/>
  <c r="I207" i="14"/>
  <c r="K207" i="14" s="1"/>
  <c r="I208" i="14"/>
  <c r="K208" i="14" s="1"/>
  <c r="I209" i="14"/>
  <c r="K209" i="14" s="1"/>
  <c r="I210" i="14"/>
  <c r="K210" i="14" s="1"/>
  <c r="I211" i="14"/>
  <c r="K211" i="14" s="1"/>
  <c r="I212" i="14"/>
  <c r="K212" i="14" s="1"/>
  <c r="I213" i="14"/>
  <c r="K213" i="14" s="1"/>
  <c r="I214" i="14"/>
  <c r="K214" i="14" s="1"/>
  <c r="I215" i="14"/>
  <c r="K215" i="14" s="1"/>
  <c r="I216" i="14"/>
  <c r="K216" i="14" s="1"/>
  <c r="I217" i="14"/>
  <c r="K217" i="14" s="1"/>
  <c r="I218" i="14"/>
  <c r="K218" i="14" s="1"/>
  <c r="I219" i="14"/>
  <c r="K219" i="14" s="1"/>
  <c r="I220" i="14"/>
  <c r="K220" i="14" s="1"/>
  <c r="I221" i="14"/>
  <c r="K221" i="14" s="1"/>
  <c r="I222" i="14"/>
  <c r="K222" i="14" s="1"/>
  <c r="I223" i="14"/>
  <c r="K223" i="14" s="1"/>
  <c r="I224" i="14"/>
  <c r="K224" i="14" s="1"/>
  <c r="I225" i="14"/>
  <c r="K225" i="14" s="1"/>
  <c r="I226" i="14"/>
  <c r="K226" i="14" s="1"/>
  <c r="I227" i="14"/>
  <c r="K227" i="14" s="1"/>
  <c r="I228" i="14"/>
  <c r="K228" i="14" s="1"/>
  <c r="I229" i="14"/>
  <c r="K229" i="14" s="1"/>
  <c r="I230" i="14"/>
  <c r="K230" i="14" s="1"/>
  <c r="I231" i="14"/>
  <c r="K231" i="14" s="1"/>
  <c r="I232" i="14"/>
  <c r="K232" i="14" s="1"/>
  <c r="I233" i="14"/>
  <c r="K233" i="14" s="1"/>
  <c r="I234" i="14"/>
  <c r="K234" i="14" s="1"/>
  <c r="I235" i="14"/>
  <c r="K235" i="14" s="1"/>
  <c r="I236" i="14"/>
  <c r="K236" i="14" s="1"/>
  <c r="I237" i="14"/>
  <c r="K237" i="14" s="1"/>
  <c r="I238" i="14"/>
  <c r="K238" i="14" s="1"/>
  <c r="I239" i="14"/>
  <c r="K239" i="14" s="1"/>
  <c r="I240" i="14"/>
  <c r="K240" i="14" s="1"/>
  <c r="I241" i="14"/>
  <c r="K241" i="14" s="1"/>
  <c r="I242" i="14"/>
  <c r="K242" i="14" s="1"/>
  <c r="I243" i="14"/>
  <c r="K243" i="14" s="1"/>
  <c r="I244" i="14"/>
  <c r="K244" i="14" s="1"/>
  <c r="I245" i="14"/>
  <c r="K245" i="14" s="1"/>
  <c r="I246" i="14"/>
  <c r="K246" i="14" s="1"/>
  <c r="I247" i="14"/>
  <c r="K247" i="14" s="1"/>
  <c r="I248" i="14"/>
  <c r="K248" i="14" s="1"/>
  <c r="I249" i="14"/>
  <c r="K249" i="14" s="1"/>
  <c r="I250" i="14"/>
  <c r="K250" i="14" s="1"/>
  <c r="I251" i="14"/>
  <c r="K251" i="14" s="1"/>
  <c r="I252" i="14"/>
  <c r="K252" i="14" s="1"/>
  <c r="I253" i="14"/>
  <c r="K253" i="14" s="1"/>
  <c r="I254" i="14"/>
  <c r="K254" i="14" s="1"/>
  <c r="I255" i="14"/>
  <c r="K255" i="14" s="1"/>
  <c r="I256" i="14"/>
  <c r="K256" i="14" s="1"/>
  <c r="I257" i="14"/>
  <c r="K257" i="14" s="1"/>
  <c r="I258" i="14"/>
  <c r="K258" i="14" s="1"/>
  <c r="I259" i="14"/>
  <c r="K259" i="14" s="1"/>
  <c r="I260" i="14"/>
  <c r="K260" i="14" s="1"/>
  <c r="I261" i="14"/>
  <c r="K261" i="14" s="1"/>
  <c r="I262" i="14"/>
  <c r="K262" i="14" s="1"/>
  <c r="I263" i="14"/>
  <c r="K263" i="14" s="1"/>
  <c r="I264" i="14"/>
  <c r="K264" i="14" s="1"/>
  <c r="I265" i="14"/>
  <c r="K265" i="14" s="1"/>
  <c r="I266" i="14"/>
  <c r="K266" i="14" s="1"/>
  <c r="I267" i="14"/>
  <c r="K267" i="14" s="1"/>
  <c r="I268" i="14"/>
  <c r="K268" i="14" s="1"/>
  <c r="I269" i="14"/>
  <c r="K269" i="14" s="1"/>
  <c r="I270" i="14"/>
  <c r="K270" i="14" s="1"/>
  <c r="I271" i="14"/>
  <c r="K271" i="14" s="1"/>
  <c r="I272" i="14"/>
  <c r="K272" i="14" s="1"/>
  <c r="I273" i="14"/>
  <c r="K273" i="14" s="1"/>
  <c r="I274" i="14"/>
  <c r="K274" i="14" s="1"/>
  <c r="I275" i="14"/>
  <c r="K275" i="14" s="1"/>
  <c r="I276" i="14"/>
  <c r="K276" i="14" s="1"/>
  <c r="I277" i="14"/>
  <c r="K277" i="14" s="1"/>
  <c r="I278" i="14"/>
  <c r="K278" i="14" s="1"/>
  <c r="I279" i="14"/>
  <c r="K279" i="14" s="1"/>
  <c r="I280" i="14"/>
  <c r="K280" i="14" s="1"/>
  <c r="I281" i="14"/>
  <c r="K281" i="14" s="1"/>
  <c r="I282" i="14"/>
  <c r="K282" i="14" s="1"/>
  <c r="I283" i="14"/>
  <c r="K283" i="14" s="1"/>
  <c r="I284" i="14"/>
  <c r="K284" i="14" s="1"/>
  <c r="I285" i="14"/>
  <c r="K285" i="14" s="1"/>
  <c r="I286" i="14"/>
  <c r="K286" i="14" s="1"/>
  <c r="I287" i="14"/>
  <c r="K287" i="14" s="1"/>
  <c r="I288" i="14"/>
  <c r="K288" i="14" s="1"/>
  <c r="I289" i="14"/>
  <c r="K289" i="14" s="1"/>
  <c r="I290" i="14"/>
  <c r="K290" i="14" s="1"/>
  <c r="I291" i="14"/>
  <c r="K291" i="14" s="1"/>
  <c r="I292" i="14"/>
  <c r="K292" i="14" s="1"/>
  <c r="I293" i="14"/>
  <c r="K293" i="14" s="1"/>
  <c r="I294" i="14"/>
  <c r="K294" i="14" s="1"/>
  <c r="I295" i="14"/>
  <c r="K295" i="14" s="1"/>
  <c r="I296" i="14"/>
  <c r="K296" i="14" s="1"/>
  <c r="I297" i="14"/>
  <c r="K297" i="14" s="1"/>
  <c r="I298" i="14"/>
  <c r="K298" i="14" s="1"/>
  <c r="I299" i="14"/>
  <c r="K299" i="14" s="1"/>
  <c r="I300" i="14"/>
  <c r="K300" i="14" s="1"/>
  <c r="I301" i="14"/>
  <c r="K301" i="14" s="1"/>
  <c r="I302" i="14"/>
  <c r="K302" i="14" s="1"/>
  <c r="I303" i="14"/>
  <c r="K303" i="14" s="1"/>
  <c r="I304" i="14"/>
  <c r="K304" i="14" s="1"/>
  <c r="I305" i="14"/>
  <c r="K305" i="14" s="1"/>
  <c r="I306" i="14"/>
  <c r="K306" i="14" s="1"/>
  <c r="I307" i="14"/>
  <c r="K307" i="14" s="1"/>
  <c r="I308" i="14"/>
  <c r="K308" i="14" s="1"/>
  <c r="I309" i="14"/>
  <c r="K309" i="14" s="1"/>
  <c r="I310" i="14"/>
  <c r="K310" i="14" s="1"/>
  <c r="I311" i="14"/>
  <c r="K311" i="14" s="1"/>
  <c r="I312" i="14"/>
  <c r="K312" i="14" s="1"/>
  <c r="I313" i="14"/>
  <c r="K313" i="14" s="1"/>
  <c r="I314" i="14"/>
  <c r="K314" i="14" s="1"/>
  <c r="I315" i="14"/>
  <c r="K315" i="14" s="1"/>
  <c r="I316" i="14"/>
  <c r="K316" i="14" s="1"/>
  <c r="I317" i="14"/>
  <c r="K317" i="14" s="1"/>
  <c r="I318" i="14"/>
  <c r="K318" i="14" s="1"/>
  <c r="I319" i="14"/>
  <c r="K319" i="14" s="1"/>
  <c r="I320" i="14"/>
  <c r="K320" i="14" s="1"/>
  <c r="I321" i="14"/>
  <c r="K321" i="14" s="1"/>
  <c r="F10" i="14"/>
  <c r="F8" i="14" s="1"/>
  <c r="G10" i="14"/>
  <c r="H10" i="14"/>
  <c r="B88" i="41" s="1"/>
  <c r="H9" i="14" s="1"/>
  <c r="H8" i="14" s="1"/>
  <c r="I21" i="18"/>
  <c r="I7" i="18"/>
  <c r="D49" i="18"/>
  <c r="D35" i="18"/>
  <c r="D21" i="18"/>
  <c r="I52" i="18"/>
  <c r="I59" i="18" s="1"/>
  <c r="C131" i="12" s="1"/>
  <c r="E131" i="12" s="1"/>
  <c r="I38" i="18"/>
  <c r="I45" i="18" s="1"/>
  <c r="C130" i="12" s="1"/>
  <c r="E130" i="12" s="1"/>
  <c r="G21" i="18"/>
  <c r="B129" i="12" s="1"/>
  <c r="G7" i="18"/>
  <c r="B128" i="12" s="1"/>
  <c r="B49" i="18"/>
  <c r="B127" i="12" s="1"/>
  <c r="B35" i="18"/>
  <c r="B126" i="12" s="1"/>
  <c r="B21" i="18"/>
  <c r="B125" i="12" s="1"/>
  <c r="I24" i="18"/>
  <c r="I10" i="18"/>
  <c r="D52" i="18"/>
  <c r="D38" i="18"/>
  <c r="D24" i="18"/>
  <c r="D7" i="18"/>
  <c r="D10" i="18"/>
  <c r="B7" i="18"/>
  <c r="B124" i="12" s="1"/>
  <c r="D32" i="12"/>
  <c r="B24" i="47" s="1"/>
  <c r="B23" i="47" s="1"/>
  <c r="C138" i="12"/>
  <c r="E138" i="12" s="1"/>
  <c r="C139" i="12"/>
  <c r="E139" i="12" s="1"/>
  <c r="C140" i="12"/>
  <c r="E140" i="12" s="1"/>
  <c r="C141" i="12"/>
  <c r="E141" i="12" s="1"/>
  <c r="C142" i="12"/>
  <c r="E142" i="12" s="1"/>
  <c r="C146" i="12"/>
  <c r="E146" i="12" s="1"/>
  <c r="C147" i="12"/>
  <c r="E147" i="12" s="1"/>
  <c r="C148" i="12"/>
  <c r="E148" i="12" s="1"/>
  <c r="C149" i="12"/>
  <c r="E149" i="12" s="1"/>
  <c r="C150" i="12"/>
  <c r="E150" i="12" s="1"/>
  <c r="C151" i="12"/>
  <c r="E151" i="12" s="1"/>
  <c r="C152" i="12"/>
  <c r="E152" i="12" s="1"/>
  <c r="C153" i="12"/>
  <c r="E153" i="12" s="1"/>
  <c r="C154" i="12"/>
  <c r="E154" i="12" s="1"/>
  <c r="C155" i="12"/>
  <c r="E155" i="12" s="1"/>
  <c r="C156" i="12"/>
  <c r="E156" i="12" s="1"/>
  <c r="E157" i="12"/>
  <c r="E158" i="12"/>
  <c r="E159" i="12"/>
  <c r="E160" i="12"/>
  <c r="E161" i="12"/>
  <c r="E162" i="12"/>
  <c r="E163" i="12"/>
  <c r="E164" i="12"/>
  <c r="E165" i="12"/>
  <c r="E166" i="12"/>
  <c r="E167" i="12"/>
  <c r="E168" i="12"/>
  <c r="E169" i="12"/>
  <c r="E170" i="12"/>
  <c r="B151" i="12"/>
  <c r="B152" i="12"/>
  <c r="B153" i="12"/>
  <c r="B154" i="12"/>
  <c r="B155" i="12"/>
  <c r="B156" i="12"/>
  <c r="B146" i="12"/>
  <c r="B147" i="12"/>
  <c r="B148" i="12"/>
  <c r="B149" i="12"/>
  <c r="B150" i="12"/>
  <c r="B141" i="12"/>
  <c r="B142" i="12"/>
  <c r="B139" i="12"/>
  <c r="B140" i="12"/>
  <c r="B138" i="12"/>
  <c r="B131" i="12"/>
  <c r="B130" i="12"/>
  <c r="B137" i="12"/>
  <c r="B136" i="12"/>
  <c r="B135" i="12"/>
  <c r="E9" i="44"/>
  <c r="D6" i="13"/>
  <c r="D16" i="54"/>
  <c r="C275" i="9"/>
  <c r="E60" i="12"/>
  <c r="C439" i="9"/>
  <c r="C621" i="9"/>
  <c r="H10" i="51" l="1"/>
  <c r="C117" i="12" s="1"/>
  <c r="E117" i="12" s="1"/>
  <c r="J36" i="49"/>
  <c r="J44" i="49" s="1"/>
  <c r="J50" i="49" s="1"/>
  <c r="D31" i="48"/>
  <c r="E22" i="44" s="1"/>
  <c r="E10" i="45"/>
  <c r="E12" i="45"/>
  <c r="C276" i="9"/>
  <c r="B13" i="13"/>
  <c r="D35" i="54"/>
  <c r="F34" i="46"/>
  <c r="F35" i="46" s="1"/>
  <c r="E35" i="46"/>
  <c r="F48" i="46"/>
  <c r="E50" i="46"/>
  <c r="C11" i="41"/>
  <c r="E10" i="44"/>
  <c r="C12" i="41"/>
  <c r="C9" i="41"/>
  <c r="C10" i="41"/>
  <c r="C457" i="9"/>
  <c r="C83" i="12" s="1"/>
  <c r="E83" i="12" s="1"/>
  <c r="K10" i="14"/>
  <c r="C116" i="12" s="1"/>
  <c r="E116" i="12" s="1"/>
  <c r="F65" i="46"/>
  <c r="E13" i="45"/>
  <c r="E11" i="45"/>
  <c r="F11" i="45" s="1"/>
  <c r="B21" i="47"/>
  <c r="B20" i="47" s="1"/>
  <c r="C628" i="9"/>
  <c r="C94" i="12" s="1"/>
  <c r="E94" i="12" s="1"/>
  <c r="C278" i="9"/>
  <c r="C64" i="12" s="1"/>
  <c r="E64" i="12" s="1"/>
  <c r="J8" i="14"/>
  <c r="C369" i="9"/>
  <c r="C72" i="12" s="1"/>
  <c r="E72" i="12" s="1"/>
  <c r="C377" i="9"/>
  <c r="C73" i="12" s="1"/>
  <c r="E73" i="12" s="1"/>
  <c r="C401" i="9"/>
  <c r="C76" i="12" s="1"/>
  <c r="E76" i="12" s="1"/>
  <c r="C13" i="9"/>
  <c r="C33" i="9" s="1"/>
  <c r="C35" i="9" s="1"/>
  <c r="C37" i="9" s="1"/>
  <c r="C50" i="12" s="1"/>
  <c r="E50" i="12" s="1"/>
  <c r="J12" i="10"/>
  <c r="J39" i="10"/>
  <c r="J10" i="10" s="1"/>
  <c r="J11" i="10" s="1"/>
  <c r="L36" i="10"/>
  <c r="I12" i="10"/>
  <c r="N39" i="10"/>
  <c r="N10" i="10" s="1"/>
  <c r="N11" i="10" s="1"/>
  <c r="F39" i="10"/>
  <c r="F10" i="10" s="1"/>
  <c r="O36" i="10"/>
  <c r="O39" i="10" s="1"/>
  <c r="I9" i="14"/>
  <c r="K9" i="14" s="1"/>
  <c r="G8" i="14"/>
  <c r="O12" i="10"/>
  <c r="N12" i="10"/>
  <c r="C12" i="10"/>
  <c r="M12" i="10"/>
  <c r="C178" i="9"/>
  <c r="C180" i="9" s="1"/>
  <c r="C655" i="9"/>
  <c r="C657" i="9" s="1"/>
  <c r="C134" i="12" s="1"/>
  <c r="E134" i="12" s="1"/>
  <c r="C284" i="9"/>
  <c r="C288" i="9" s="1"/>
  <c r="C65" i="12" s="1"/>
  <c r="E65" i="12" s="1"/>
  <c r="C441" i="9"/>
  <c r="C81" i="12" s="1"/>
  <c r="E81" i="12" s="1"/>
  <c r="C303" i="9"/>
  <c r="C307" i="9" s="1"/>
  <c r="C67" i="12" s="1"/>
  <c r="E67" i="12" s="1"/>
  <c r="C325" i="9"/>
  <c r="C328" i="9" s="1"/>
  <c r="C69" i="12" s="1"/>
  <c r="E69" i="12" s="1"/>
  <c r="C417" i="9"/>
  <c r="C78" i="12" s="1"/>
  <c r="E78" i="12" s="1"/>
  <c r="C664" i="9"/>
  <c r="C666" i="9" s="1"/>
  <c r="C135" i="12" s="1"/>
  <c r="E135" i="12" s="1"/>
  <c r="D36" i="10"/>
  <c r="D39" i="10" s="1"/>
  <c r="C243" i="9" s="1"/>
  <c r="C11" i="17"/>
  <c r="F20" i="46"/>
  <c r="F50" i="46"/>
  <c r="C425" i="9"/>
  <c r="C79" i="12" s="1"/>
  <c r="E79" i="12" s="1"/>
  <c r="C407" i="9"/>
  <c r="C409" i="9" s="1"/>
  <c r="C77" i="12" s="1"/>
  <c r="E77" i="12" s="1"/>
  <c r="C383" i="9"/>
  <c r="C385" i="9" s="1"/>
  <c r="C74" i="12" s="1"/>
  <c r="E74" i="12" s="1"/>
  <c r="C391" i="9"/>
  <c r="C393" i="9" s="1"/>
  <c r="C75" i="12" s="1"/>
  <c r="E75" i="12" s="1"/>
  <c r="B20" i="45"/>
  <c r="F12" i="45"/>
  <c r="E18" i="45"/>
  <c r="F18" i="45" s="1"/>
  <c r="E16" i="45"/>
  <c r="F16" i="45" s="1"/>
  <c r="E14" i="45"/>
  <c r="F14" i="45" s="1"/>
  <c r="C431" i="9"/>
  <c r="C433" i="9" s="1"/>
  <c r="M39" i="10"/>
  <c r="M10" i="10" s="1"/>
  <c r="M28" i="10" s="1"/>
  <c r="E11" i="17"/>
  <c r="E118" i="12"/>
  <c r="E20" i="46"/>
  <c r="E65" i="46"/>
  <c r="B13" i="44"/>
  <c r="C635" i="9"/>
  <c r="C639" i="9" s="1"/>
  <c r="C132" i="12" s="1"/>
  <c r="E132" i="12" s="1"/>
  <c r="K36" i="10"/>
  <c r="K39" i="10" s="1"/>
  <c r="C447" i="9"/>
  <c r="C449" i="9" s="1"/>
  <c r="C82" i="12" s="1"/>
  <c r="E82" i="12" s="1"/>
  <c r="C547" i="9"/>
  <c r="C549" i="9" s="1"/>
  <c r="C93" i="12" s="1"/>
  <c r="E93" i="12" s="1"/>
  <c r="C36" i="10"/>
  <c r="C39" i="10" s="1"/>
  <c r="C10" i="10" s="1"/>
  <c r="E17" i="45"/>
  <c r="F17" i="45" s="1"/>
  <c r="G16" i="54"/>
  <c r="G35" i="54" s="1"/>
  <c r="H36" i="10"/>
  <c r="H39" i="10" s="1"/>
  <c r="H10" i="10" s="1"/>
  <c r="E120" i="12"/>
  <c r="G12" i="10"/>
  <c r="K12" i="10"/>
  <c r="G13" i="17"/>
  <c r="C119" i="12" s="1"/>
  <c r="E119" i="12" s="1"/>
  <c r="F32" i="48"/>
  <c r="B20" i="44"/>
  <c r="C531" i="9"/>
  <c r="B18" i="44" s="1"/>
  <c r="D31" i="18"/>
  <c r="C125" i="12" s="1"/>
  <c r="E125" i="12" s="1"/>
  <c r="I31" i="18"/>
  <c r="C129" i="12" s="1"/>
  <c r="E129" i="12" s="1"/>
  <c r="C70" i="9"/>
  <c r="C72" i="9" s="1"/>
  <c r="C54" i="12" s="1"/>
  <c r="E54" i="12" s="1"/>
  <c r="I10" i="14"/>
  <c r="F13" i="13"/>
  <c r="H9" i="13"/>
  <c r="H13" i="13" s="1"/>
  <c r="C337" i="9"/>
  <c r="C227" i="9"/>
  <c r="C14" i="40"/>
  <c r="C8" i="40" s="1"/>
  <c r="E16" i="54"/>
  <c r="E35" i="54" s="1"/>
  <c r="E18" i="55"/>
  <c r="G36" i="10"/>
  <c r="G39" i="10" s="1"/>
  <c r="G10" i="10" s="1"/>
  <c r="D13" i="13"/>
  <c r="I39" i="10"/>
  <c r="I10" i="10" s="1"/>
  <c r="E39" i="10"/>
  <c r="C250" i="9" s="1"/>
  <c r="C228" i="9"/>
  <c r="F13" i="45"/>
  <c r="E19" i="45"/>
  <c r="F19" i="45" s="1"/>
  <c r="E15" i="45"/>
  <c r="C539" i="9"/>
  <c r="B19" i="44" s="1"/>
  <c r="C16" i="54"/>
  <c r="C35" i="54" s="1"/>
  <c r="B32" i="55"/>
  <c r="C122" i="12" s="1"/>
  <c r="E122" i="12" s="1"/>
  <c r="F16" i="54"/>
  <c r="F35" i="54" s="1"/>
  <c r="H16" i="54"/>
  <c r="C573" i="9"/>
  <c r="C575" i="9" s="1"/>
  <c r="C97" i="12" s="1"/>
  <c r="E97" i="12" s="1"/>
  <c r="C114" i="9"/>
  <c r="C135" i="9" s="1"/>
  <c r="C136" i="9" s="1"/>
  <c r="C147" i="9" s="1"/>
  <c r="C58" i="12" s="1"/>
  <c r="E58" i="12" s="1"/>
  <c r="C646" i="9"/>
  <c r="C648" i="9" s="1"/>
  <c r="C9" i="9"/>
  <c r="E12" i="10"/>
  <c r="F12" i="10"/>
  <c r="C18" i="12"/>
  <c r="B16" i="47" s="1"/>
  <c r="B13" i="47"/>
  <c r="F15" i="45"/>
  <c r="C336" i="9"/>
  <c r="C219" i="9"/>
  <c r="B14" i="40"/>
  <c r="B8" i="40" s="1"/>
  <c r="C332" i="9" s="1"/>
  <c r="B15" i="44"/>
  <c r="F10" i="45"/>
  <c r="I17" i="18"/>
  <c r="C128" i="12" s="1"/>
  <c r="E128" i="12" s="1"/>
  <c r="C270" i="9"/>
  <c r="C272" i="9" s="1"/>
  <c r="C63" i="12" s="1"/>
  <c r="E63" i="12" s="1"/>
  <c r="C20" i="45"/>
  <c r="C184" i="9"/>
  <c r="C186" i="9" s="1"/>
  <c r="D20" i="45"/>
  <c r="D17" i="18"/>
  <c r="C124" i="12" s="1"/>
  <c r="E124" i="12" s="1"/>
  <c r="D45" i="18"/>
  <c r="C126" i="12" s="1"/>
  <c r="E126" i="12" s="1"/>
  <c r="C314" i="9"/>
  <c r="C318" i="9" s="1"/>
  <c r="C68" i="12" s="1"/>
  <c r="E68" i="12" s="1"/>
  <c r="C360" i="9"/>
  <c r="C71" i="12" s="1"/>
  <c r="E71" i="12" s="1"/>
  <c r="C463" i="9"/>
  <c r="C465" i="9" s="1"/>
  <c r="C84" i="12" s="1"/>
  <c r="E84" i="12" s="1"/>
  <c r="C495" i="9"/>
  <c r="C497" i="9" s="1"/>
  <c r="C499" i="9" s="1"/>
  <c r="C501" i="9" s="1"/>
  <c r="C88" i="12" s="1"/>
  <c r="E88" i="12" s="1"/>
  <c r="C522" i="9"/>
  <c r="C525" i="9" s="1"/>
  <c r="C91" i="12" s="1"/>
  <c r="E91" i="12" s="1"/>
  <c r="L39" i="10"/>
  <c r="C249" i="9" s="1"/>
  <c r="L6" i="13"/>
  <c r="L13" i="13" s="1"/>
  <c r="F31" i="48"/>
  <c r="E21" i="44" s="1"/>
  <c r="E23" i="44" s="1"/>
  <c r="D59" i="18"/>
  <c r="C127" i="12" s="1"/>
  <c r="E127" i="12" s="1"/>
  <c r="C101" i="9"/>
  <c r="C107" i="9" s="1"/>
  <c r="C56" i="12" s="1"/>
  <c r="E56" i="12" s="1"/>
  <c r="C481" i="9"/>
  <c r="C488" i="9" s="1"/>
  <c r="C86" i="12" s="1"/>
  <c r="E86" i="12" s="1"/>
  <c r="C673" i="9"/>
  <c r="C675" i="9" s="1"/>
  <c r="C136" i="12" s="1"/>
  <c r="E136" i="12" s="1"/>
  <c r="D12" i="10"/>
  <c r="C86" i="9"/>
  <c r="C88" i="9" s="1"/>
  <c r="C55" i="12" s="1"/>
  <c r="E55" i="12" s="1"/>
  <c r="L12" i="10"/>
  <c r="D11" i="17"/>
  <c r="G12" i="17"/>
  <c r="H35" i="54"/>
  <c r="E28" i="44"/>
  <c r="C28" i="47"/>
  <c r="M11" i="10" l="1"/>
  <c r="M23" i="10" s="1"/>
  <c r="M27" i="10" s="1"/>
  <c r="C113" i="12" s="1"/>
  <c r="E113" i="12" s="1"/>
  <c r="C13" i="41"/>
  <c r="C246" i="9"/>
  <c r="N28" i="10"/>
  <c r="C245" i="9"/>
  <c r="E20" i="45"/>
  <c r="J28" i="10"/>
  <c r="C25" i="9"/>
  <c r="C27" i="9" s="1"/>
  <c r="C29" i="9" s="1"/>
  <c r="C49" i="12" s="1"/>
  <c r="E49" i="12" s="1"/>
  <c r="C58" i="9"/>
  <c r="C60" i="9" s="1"/>
  <c r="C62" i="9" s="1"/>
  <c r="C53" i="12" s="1"/>
  <c r="E53" i="12" s="1"/>
  <c r="C540" i="9"/>
  <c r="C92" i="12" s="1"/>
  <c r="C188" i="9"/>
  <c r="C61" i="12" s="1"/>
  <c r="E61" i="12" s="1"/>
  <c r="I8" i="14"/>
  <c r="C17" i="9"/>
  <c r="C19" i="9" s="1"/>
  <c r="C21" i="9" s="1"/>
  <c r="C48" i="12" s="1"/>
  <c r="J23" i="10"/>
  <c r="J27" i="10" s="1"/>
  <c r="C110" i="12" s="1"/>
  <c r="E110" i="12" s="1"/>
  <c r="N23" i="10"/>
  <c r="N27" i="10" s="1"/>
  <c r="C114" i="12" s="1"/>
  <c r="E114" i="12" s="1"/>
  <c r="C248" i="9"/>
  <c r="K10" i="10"/>
  <c r="K11" i="10" s="1"/>
  <c r="K23" i="10" s="1"/>
  <c r="K27" i="10" s="1"/>
  <c r="C111" i="12" s="1"/>
  <c r="E111" i="12" s="1"/>
  <c r="O10" i="10"/>
  <c r="O11" i="10" s="1"/>
  <c r="O23" i="10" s="1"/>
  <c r="O27" i="10" s="1"/>
  <c r="C115" i="12" s="1"/>
  <c r="E115" i="12" s="1"/>
  <c r="C247" i="9"/>
  <c r="C242" i="9"/>
  <c r="L10" i="10"/>
  <c r="L11" i="10" s="1"/>
  <c r="L23" i="10" s="1"/>
  <c r="L27" i="10" s="1"/>
  <c r="C112" i="12" s="1"/>
  <c r="E112" i="12" s="1"/>
  <c r="C123" i="12"/>
  <c r="E123" i="12" s="1"/>
  <c r="D10" i="10"/>
  <c r="D11" i="10" s="1"/>
  <c r="D23" i="10" s="1"/>
  <c r="D27" i="10" s="1"/>
  <c r="C104" i="12" s="1"/>
  <c r="E104" i="12" s="1"/>
  <c r="G11" i="17"/>
  <c r="C50" i="9"/>
  <c r="C52" i="9" s="1"/>
  <c r="C54" i="9" s="1"/>
  <c r="C52" i="12" s="1"/>
  <c r="E52" i="12" s="1"/>
  <c r="C42" i="9"/>
  <c r="C44" i="9" s="1"/>
  <c r="C46" i="9" s="1"/>
  <c r="C51" i="12" s="1"/>
  <c r="E51" i="12" s="1"/>
  <c r="C120" i="9"/>
  <c r="C121" i="9" s="1"/>
  <c r="C130" i="9" s="1"/>
  <c r="C57" i="12" s="1"/>
  <c r="E57" i="12" s="1"/>
  <c r="C233" i="9"/>
  <c r="H11" i="10"/>
  <c r="H23" i="10" s="1"/>
  <c r="H27" i="10" s="1"/>
  <c r="C108" i="12" s="1"/>
  <c r="E108" i="12" s="1"/>
  <c r="H28" i="10"/>
  <c r="C244" i="9"/>
  <c r="C152" i="9"/>
  <c r="C153" i="9" s="1"/>
  <c r="C155" i="9" s="1"/>
  <c r="C59" i="12" s="1"/>
  <c r="E59" i="12" s="1"/>
  <c r="C87" i="12"/>
  <c r="E87" i="12" s="1"/>
  <c r="C345" i="9"/>
  <c r="C346" i="9" s="1"/>
  <c r="C347" i="9" s="1"/>
  <c r="C349" i="9" s="1"/>
  <c r="C351" i="9" s="1"/>
  <c r="C70" i="12" s="1"/>
  <c r="E70" i="12" s="1"/>
  <c r="C503" i="9"/>
  <c r="C505" i="9" s="1"/>
  <c r="C507" i="9" s="1"/>
  <c r="C89" i="12" s="1"/>
  <c r="E89" i="12" s="1"/>
  <c r="E10" i="10"/>
  <c r="E11" i="10" s="1"/>
  <c r="E23" i="10" s="1"/>
  <c r="E27" i="10" s="1"/>
  <c r="C105" i="12" s="1"/>
  <c r="E105" i="12" s="1"/>
  <c r="D13" i="12"/>
  <c r="D21" i="12" s="1"/>
  <c r="D38" i="12" s="1"/>
  <c r="C193" i="9"/>
  <c r="F20" i="45"/>
  <c r="K8" i="14"/>
  <c r="I11" i="10"/>
  <c r="I23" i="10" s="1"/>
  <c r="I27" i="10" s="1"/>
  <c r="C109" i="12" s="1"/>
  <c r="E109" i="12" s="1"/>
  <c r="I28" i="10"/>
  <c r="C28" i="10"/>
  <c r="C11" i="10"/>
  <c r="C23" i="10" s="1"/>
  <c r="C27" i="10" s="1"/>
  <c r="C103" i="12" s="1"/>
  <c r="E103" i="12" s="1"/>
  <c r="K28" i="10"/>
  <c r="F11" i="10"/>
  <c r="F23" i="10" s="1"/>
  <c r="F27" i="10" s="1"/>
  <c r="C106" i="12" s="1"/>
  <c r="E106" i="12" s="1"/>
  <c r="F28" i="10"/>
  <c r="G28" i="10"/>
  <c r="G11" i="10"/>
  <c r="G23" i="10" s="1"/>
  <c r="G27" i="10" s="1"/>
  <c r="C107" i="12" s="1"/>
  <c r="E107" i="12" s="1"/>
  <c r="C235" i="9" l="1"/>
  <c r="C237" i="9" s="1"/>
  <c r="C239" i="9" s="1"/>
  <c r="E48" i="12"/>
  <c r="O28" i="10"/>
  <c r="C241" i="9"/>
  <c r="L28" i="10"/>
  <c r="D28" i="10"/>
  <c r="E28" i="10"/>
  <c r="B10" i="44"/>
  <c r="C13" i="47"/>
  <c r="C18" i="47" s="1"/>
  <c r="C509" i="9"/>
  <c r="C511" i="9" s="1"/>
  <c r="C515" i="9" s="1"/>
  <c r="C90" i="12" s="1"/>
  <c r="E90" i="12" s="1"/>
  <c r="C26" i="47"/>
  <c r="J52" i="49"/>
  <c r="J53" i="49" s="1"/>
  <c r="D43" i="12"/>
  <c r="C261" i="9" l="1"/>
  <c r="C62" i="12" s="1"/>
  <c r="E62" i="12" s="1"/>
  <c r="E38" i="12"/>
  <c r="C145" i="12"/>
  <c r="E27" i="44"/>
  <c r="E29" i="44" s="1"/>
  <c r="C30" i="47"/>
  <c r="C46" i="12" l="1"/>
  <c r="E145" i="12"/>
  <c r="E46"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Flor de María Alfaro</author>
    <author>luis roberto</author>
  </authors>
  <commentList>
    <comment ref="C1" authorId="0" shapeId="0" xr:uid="{00000000-0006-0000-0100-000001000000}">
      <text>
        <r>
          <rPr>
            <b/>
            <sz val="9"/>
            <color indexed="81"/>
            <rFont val="Tahoma"/>
            <family val="2"/>
          </rPr>
          <t xml:space="preserve">Incluir datos en las </t>
        </r>
        <r>
          <rPr>
            <b/>
            <u/>
            <sz val="9"/>
            <color indexed="81"/>
            <rFont val="Tahoma"/>
            <family val="2"/>
          </rPr>
          <t>celdas sombreadas de gris</t>
        </r>
        <r>
          <rPr>
            <b/>
            <sz val="9"/>
            <color indexed="81"/>
            <rFont val="Tahoma"/>
            <family val="2"/>
          </rPr>
          <t>, las celdas en blanco dentro de los cuadros se encuentran protegidas.</t>
        </r>
        <r>
          <rPr>
            <sz val="11"/>
            <color indexed="81"/>
            <rFont val="Tahoma"/>
            <family val="2"/>
          </rPr>
          <t xml:space="preserve">
</t>
        </r>
      </text>
    </comment>
    <comment ref="C7" authorId="0" shapeId="0" xr:uid="{00000000-0006-0000-0100-000002000000}">
      <text>
        <r>
          <rPr>
            <b/>
            <sz val="9"/>
            <color indexed="81"/>
            <rFont val="Tahoma"/>
            <family val="2"/>
          </rPr>
          <t>(Debe coincidir con el monto real registrado en la cuenta: Renta de activos financieros (Intereses sobre títulos valores y Otras rentas de activos financieros).</t>
        </r>
      </text>
    </comment>
    <comment ref="B90" authorId="0" shapeId="0" xr:uid="{00000000-0006-0000-0100-000003000000}">
      <text>
        <r>
          <rPr>
            <sz val="8"/>
            <color indexed="81"/>
            <rFont val="Tahoma"/>
            <family val="2"/>
          </rPr>
          <t>Suma que debe distribuirse en la columna de la derecha "Intereses ganados".</t>
        </r>
      </text>
    </comment>
    <comment ref="B104" authorId="0" shapeId="0" xr:uid="{00000000-0006-0000-0100-000004000000}">
      <text>
        <r>
          <rPr>
            <b/>
            <sz val="8"/>
            <color indexed="81"/>
            <rFont val="Tahoma"/>
            <family val="2"/>
          </rPr>
          <t>SE RECUERDA QUE DEBEN INCLUIRSE COMO INGRESO REAL LOS INGRESOS QUE ESTÁN EN LA CAJA ÚNICA DEL ESTADO.</t>
        </r>
      </text>
    </comment>
    <comment ref="B125" authorId="0" shapeId="0" xr:uid="{00000000-0006-0000-0100-000005000000}">
      <text>
        <r>
          <rPr>
            <b/>
            <sz val="8"/>
            <color indexed="81"/>
            <rFont val="Tahoma"/>
            <family val="2"/>
          </rPr>
          <t>SE RECUERDA QUE DEBEN INCLUIRSE COMO INGRESO REAL LOS INGRESOS QUE ESTÁN EN LA CAJA ÚNICA DEL ESTADO.</t>
        </r>
      </text>
    </comment>
    <comment ref="B239" authorId="1" shapeId="0" xr:uid="{00000000-0006-0000-0100-000006000000}">
      <text>
        <r>
          <rPr>
            <b/>
            <sz val="9"/>
            <color indexed="81"/>
            <rFont val="Tahoma"/>
            <family val="2"/>
          </rPr>
          <t>Monto viene de anexo 5 transferencias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Flor de María Alfaro Gómez</author>
    <author>Luís Roberto Sánchez Salazar</author>
  </authors>
  <commentList>
    <comment ref="A8" authorId="0" shapeId="0" xr:uid="{00000000-0006-0000-0E00-000001000000}">
      <text>
        <r>
          <rPr>
            <b/>
            <sz val="8"/>
            <color indexed="81"/>
            <rFont val="Tahoma"/>
            <family val="2"/>
          </rPr>
          <t>TODOS AQUELLOS INGRESOS DONDE SE REGISTRA MOROSIDAD, SI NO ESTÁ ESPECIFICADO DEBE INCORPORARSE EN LA CELDA DENOMINADA "OTRO…"</t>
        </r>
        <r>
          <rPr>
            <sz val="8"/>
            <color indexed="81"/>
            <rFont val="Tahoma"/>
            <family val="2"/>
          </rPr>
          <t xml:space="preserve">
</t>
        </r>
      </text>
    </comment>
    <comment ref="F32" authorId="1" shapeId="0" xr:uid="{00000000-0006-0000-0E00-000002000000}">
      <text>
        <r>
          <rPr>
            <sz val="9"/>
            <color indexed="81"/>
            <rFont val="Tahoma"/>
            <family val="2"/>
          </rPr>
          <t>No considera negativos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luis roberto</author>
  </authors>
  <commentList>
    <comment ref="J53" authorId="0" shapeId="0" xr:uid="{00000000-0006-0000-0F00-000001000000}">
      <text>
        <r>
          <rPr>
            <b/>
            <sz val="9"/>
            <color indexed="81"/>
            <rFont val="Tahoma"/>
            <family val="2"/>
          </rPr>
          <t xml:space="preserve">Esta diferencia deberá ser separada como superávit específico 2016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luis roberto</author>
  </authors>
  <commentList>
    <comment ref="D8" authorId="0" shapeId="0" xr:uid="{00000000-0006-0000-1000-000001000000}">
      <text>
        <r>
          <rPr>
            <b/>
            <sz val="9"/>
            <color indexed="81"/>
            <rFont val="Tahoma"/>
            <family val="2"/>
          </rPr>
          <t>Incluye recursos de caja unica</t>
        </r>
      </text>
    </comment>
    <comment ref="D9" authorId="0" shapeId="0" xr:uid="{00000000-0006-0000-1000-000002000000}">
      <text>
        <r>
          <rPr>
            <b/>
            <sz val="9"/>
            <color indexed="81"/>
            <rFont val="Tahoma"/>
            <family val="2"/>
          </rPr>
          <t>Viene de hoja INGRESOS</t>
        </r>
      </text>
    </comment>
    <comment ref="H9" authorId="0" shapeId="0" xr:uid="{00000000-0006-0000-1000-000003000000}">
      <text>
        <r>
          <rPr>
            <b/>
            <sz val="9"/>
            <color indexed="81"/>
            <rFont val="Tahoma"/>
            <family val="2"/>
          </rPr>
          <t xml:space="preserve">Saldo separado en hoja RESULTADO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Flor de María Alfaro</author>
  </authors>
  <commentList>
    <comment ref="A11" authorId="0" shapeId="0" xr:uid="{00000000-0006-0000-1100-000001000000}">
      <text>
        <r>
          <rPr>
            <b/>
            <sz val="8"/>
            <color indexed="81"/>
            <rFont val="Tahoma"/>
            <family val="2"/>
          </rPr>
          <t>INGRESOS CORRIENTES - TRANSFERENCIAS CORRIENTES + VENTA DE ACTIVOS PROPIOS</t>
        </r>
        <r>
          <rPr>
            <sz val="8"/>
            <color indexed="81"/>
            <rFont val="Tahoma"/>
            <family val="2"/>
          </rPr>
          <t xml:space="preserve">
</t>
        </r>
      </text>
    </comment>
    <comment ref="A12" authorId="0" shapeId="0" xr:uid="{00000000-0006-0000-1100-000002000000}">
      <text>
        <r>
          <rPr>
            <b/>
            <sz val="8"/>
            <color indexed="81"/>
            <rFont val="Tahoma"/>
            <family val="2"/>
          </rPr>
          <t>INGRESOS CORRIENTES - TRANSFERENCIAS CORRIENTES + VENTA DE ACTIVOS PROPIOS</t>
        </r>
        <r>
          <rPr>
            <sz val="8"/>
            <color indexed="81"/>
            <rFont val="Tahoma"/>
            <family val="2"/>
          </rPr>
          <t xml:space="preserve">
</t>
        </r>
      </text>
    </comment>
    <comment ref="D16" authorId="0" shapeId="0" xr:uid="{00000000-0006-0000-1100-000003000000}">
      <text>
        <r>
          <rPr>
            <b/>
            <sz val="8"/>
            <color indexed="81"/>
            <rFont val="Tahoma"/>
            <family val="2"/>
          </rPr>
          <t>ESTE DATO SE TOMA DE UN REPORTE ESPECIAL DEL SIPP</t>
        </r>
        <r>
          <rPr>
            <sz val="8"/>
            <color indexed="81"/>
            <rFont val="Tahoma"/>
            <family val="2"/>
          </rPr>
          <t xml:space="preserve">
(No ese necesario incorporarlo)</t>
        </r>
      </text>
    </comment>
    <comment ref="A21" authorId="0" shapeId="0" xr:uid="{00000000-0006-0000-1100-000004000000}">
      <text>
        <r>
          <rPr>
            <b/>
            <sz val="8"/>
            <color indexed="81"/>
            <rFont val="Tahoma"/>
            <family val="2"/>
          </rPr>
          <t>Incluye recursos en Caja Única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Flor de María Alfaro</author>
  </authors>
  <commentList>
    <comment ref="C16" authorId="0" shapeId="0" xr:uid="{00000000-0006-0000-0200-000001000000}">
      <text>
        <r>
          <rPr>
            <b/>
            <sz val="9"/>
            <color indexed="81"/>
            <rFont val="Tahoma"/>
            <family val="2"/>
          </rPr>
          <t>Recordar que dentro de cada servicio se carga los intereses y la amortización de préstamos adquiridos para su prestación.</t>
        </r>
      </text>
    </comment>
    <comment ref="B92" authorId="0" shapeId="0" xr:uid="{00000000-0006-0000-0200-000002000000}">
      <text>
        <r>
          <rPr>
            <b/>
            <sz val="8"/>
            <color indexed="81"/>
            <rFont val="Tahoma"/>
            <family val="2"/>
          </rPr>
          <t>DEBE ADJUNTARSE LA LIQUIDACIÓN DETALLADA</t>
        </r>
        <r>
          <rPr>
            <sz val="8"/>
            <color indexed="81"/>
            <rFont val="Tahoma"/>
            <family val="2"/>
          </rPr>
          <t xml:space="preserve">
</t>
        </r>
      </text>
    </comment>
    <comment ref="B93" authorId="0" shapeId="0" xr:uid="{00000000-0006-0000-0200-000003000000}">
      <text>
        <r>
          <rPr>
            <sz val="8"/>
            <color indexed="81"/>
            <rFont val="Tahoma"/>
            <family val="2"/>
          </rPr>
          <t xml:space="preserve">Idem
</t>
        </r>
      </text>
    </comment>
    <comment ref="B95" authorId="0" shapeId="0" xr:uid="{00000000-0006-0000-0200-000004000000}">
      <text>
        <r>
          <rPr>
            <sz val="8"/>
            <color indexed="81"/>
            <rFont val="Tahoma"/>
            <family val="2"/>
          </rPr>
          <t xml:space="preserve">Idem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Roberto Sanchez</author>
  </authors>
  <commentList>
    <comment ref="B37" authorId="0" shapeId="0" xr:uid="{00000000-0006-0000-0300-000001000000}">
      <text>
        <r>
          <rPr>
            <b/>
            <sz val="8"/>
            <color indexed="81"/>
            <rFont val="Tahoma"/>
            <family val="2"/>
          </rPr>
          <t>El 10% de gastos de Administración está relacionado con los ingresos provenientes de la tasa.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Luís Roberto Sánchez Salazar</author>
  </authors>
  <commentList>
    <comment ref="B356" authorId="0" shapeId="0" xr:uid="{00000000-0006-0000-0400-000001000000}">
      <text>
        <r>
          <rPr>
            <sz val="9"/>
            <color indexed="81"/>
            <rFont val="Tahoma"/>
            <family val="2"/>
          </rPr>
          <t>Este monto lo debe definir la Municipalidad de acuerdo  a lo indicado en la Ley N°9303</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Flor de María Alfaro</author>
  </authors>
  <commentList>
    <comment ref="B10" authorId="0" shapeId="0" xr:uid="{00000000-0006-0000-0500-000001000000}">
      <text>
        <r>
          <rPr>
            <b/>
            <sz val="8"/>
            <color indexed="81"/>
            <rFont val="Tahoma"/>
            <family val="2"/>
          </rPr>
          <t>INDICAR EL AÑO DE LA LEY DONDE SE ORIGINAN LOS RECURSOS.</t>
        </r>
      </text>
    </comment>
    <comment ref="L319" authorId="0" shapeId="0" xr:uid="{00000000-0006-0000-0500-000002000000}">
      <text>
        <r>
          <rPr>
            <b/>
            <sz val="8"/>
            <color indexed="81"/>
            <rFont val="Tahoma"/>
            <family val="2"/>
          </rPr>
          <t>SI REQUIEREN MAYOR ESPACIO SOLICITAR AL ANALISTA CORRESPONDIENTE LES FACILITE MÁS LINEAS.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Luís Roberto Sánchez Salazar</author>
  </authors>
  <commentList>
    <comment ref="D12" authorId="0" shapeId="0" xr:uid="{00000000-0006-0000-0700-000001000000}">
      <text>
        <r>
          <rPr>
            <b/>
            <sz val="9"/>
            <color indexed="81"/>
            <rFont val="Tahoma"/>
            <family val="2"/>
          </rPr>
          <t>NO CONSIDERAR RECURSOS IMAS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Flor de María Alfaro</author>
  </authors>
  <commentList>
    <comment ref="D3" authorId="0" shapeId="0" xr:uid="{00000000-0006-0000-0900-000001000000}">
      <text>
        <r>
          <rPr>
            <b/>
            <sz val="10"/>
            <color indexed="81"/>
            <rFont val="Tahoma"/>
            <family val="2"/>
          </rPr>
          <t xml:space="preserve">Incluir datos en las </t>
        </r>
        <r>
          <rPr>
            <b/>
            <u/>
            <sz val="10"/>
            <color indexed="81"/>
            <rFont val="Tahoma"/>
            <family val="2"/>
          </rPr>
          <t>celdas en blanco</t>
        </r>
        <r>
          <rPr>
            <b/>
            <sz val="10"/>
            <color indexed="81"/>
            <rFont val="Tahoma"/>
            <family val="2"/>
          </rPr>
          <t>, las celdas sombreadas en gris se encuentran protegidas.</t>
        </r>
        <r>
          <rPr>
            <sz val="11"/>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Flor de María Alfaro</author>
    <author>Flor de María Alfaro Gómez</author>
    <author>luis roberto</author>
    <author>Luís Roberto Sánchez Salazar</author>
  </authors>
  <commentList>
    <comment ref="F10" authorId="0" shapeId="0" xr:uid="{00000000-0006-0000-0A00-000001000000}">
      <text>
        <r>
          <rPr>
            <b/>
            <sz val="10"/>
            <color indexed="81"/>
            <rFont val="Tahoma"/>
            <family val="2"/>
          </rPr>
          <t xml:space="preserve">Sólo incertar datos en las </t>
        </r>
        <r>
          <rPr>
            <b/>
            <u/>
            <sz val="10"/>
            <color indexed="81"/>
            <rFont val="Tahoma"/>
            <family val="2"/>
          </rPr>
          <t>celdas coloreadas en gris</t>
        </r>
        <r>
          <rPr>
            <b/>
            <sz val="10"/>
            <color indexed="81"/>
            <rFont val="Tahoma"/>
            <family val="2"/>
          </rPr>
          <t>, las celdas en blanco  se encuentran bloqueadas.</t>
        </r>
        <r>
          <rPr>
            <sz val="11"/>
            <color indexed="81"/>
            <rFont val="Tahoma"/>
            <family val="2"/>
          </rPr>
          <t xml:space="preserve">
</t>
        </r>
      </text>
    </comment>
    <comment ref="C13" authorId="1" shapeId="0" xr:uid="{00000000-0006-0000-0A00-000002000000}">
      <text>
        <r>
          <rPr>
            <b/>
            <sz val="8"/>
            <color indexed="81"/>
            <rFont val="Tahoma"/>
            <family val="2"/>
          </rPr>
          <t xml:space="preserve">ESTE DATO DEBE COINCIDIR CON ANEXO 1 CERTIFICADO Y CON EL SIPP
</t>
        </r>
      </text>
    </comment>
    <comment ref="D13" authorId="1" shapeId="0" xr:uid="{00000000-0006-0000-0A00-000003000000}">
      <text>
        <r>
          <rPr>
            <b/>
            <sz val="8"/>
            <color indexed="81"/>
            <rFont val="Tahoma"/>
            <family val="2"/>
          </rPr>
          <t xml:space="preserve">ESTE DATO DEBE COINCIDIR CON ANEXO 1 CERTIFICADO Y CON EL SIPP
</t>
        </r>
      </text>
    </comment>
    <comment ref="C18" authorId="1" shapeId="0" xr:uid="{00000000-0006-0000-0A00-000004000000}">
      <text>
        <r>
          <rPr>
            <b/>
            <sz val="8"/>
            <color indexed="81"/>
            <rFont val="Tahoma"/>
            <family val="2"/>
          </rPr>
          <t xml:space="preserve">ESTE DATO DEBE COINCIDIR CON ANEXO 1 CERTIFICADO Y CON EL SIPP
</t>
        </r>
      </text>
    </comment>
    <comment ref="D18" authorId="1" shapeId="0" xr:uid="{00000000-0006-0000-0A00-000005000000}">
      <text>
        <r>
          <rPr>
            <b/>
            <sz val="8"/>
            <color indexed="81"/>
            <rFont val="Tahoma"/>
            <family val="2"/>
          </rPr>
          <t xml:space="preserve">ESTE DATO DEBE COINCIDIR CON ANEXO 1 CERTIFICADO Y CON EL SIPP
</t>
        </r>
      </text>
    </comment>
    <comment ref="E38" authorId="2" shapeId="0" xr:uid="{00000000-0006-0000-0A00-000006000000}">
      <text>
        <r>
          <rPr>
            <b/>
            <sz val="9"/>
            <color indexed="81"/>
            <rFont val="Tahoma"/>
            <family val="2"/>
          </rPr>
          <t>DIFERENCIA CON RESPECTO A "SALDO EN CAJA"</t>
        </r>
      </text>
    </comment>
    <comment ref="E45" authorId="0" shapeId="0" xr:uid="{00000000-0006-0000-0A00-000007000000}">
      <text>
        <r>
          <rPr>
            <b/>
            <sz val="11"/>
            <color indexed="81"/>
            <rFont val="Tahoma"/>
            <family val="2"/>
          </rPr>
          <t xml:space="preserve">Justificarlas
</t>
        </r>
      </text>
    </comment>
    <comment ref="C99" authorId="0" shapeId="0" xr:uid="{00000000-0006-0000-0A00-000008000000}">
      <text>
        <r>
          <rPr>
            <b/>
            <sz val="8"/>
            <color indexed="81"/>
            <rFont val="Tahoma"/>
            <family val="2"/>
          </rPr>
          <t xml:space="preserve">LIQUIDAR POR SEPARADO, CON SU RESPECTIVO DETALLE
</t>
        </r>
        <r>
          <rPr>
            <sz val="8"/>
            <color indexed="81"/>
            <rFont val="Tahoma"/>
            <family val="2"/>
          </rPr>
          <t xml:space="preserve">
</t>
        </r>
      </text>
    </comment>
    <comment ref="C100" authorId="0" shapeId="0" xr:uid="{00000000-0006-0000-0A00-000009000000}">
      <text>
        <r>
          <rPr>
            <b/>
            <sz val="8"/>
            <color indexed="81"/>
            <rFont val="Tahoma"/>
            <family val="2"/>
          </rPr>
          <t xml:space="preserve">LIQUIDAR POR SEPARADO, CON SU RESPECTIVO DETALLE
</t>
        </r>
        <r>
          <rPr>
            <sz val="8"/>
            <color indexed="81"/>
            <rFont val="Tahoma"/>
            <family val="2"/>
          </rPr>
          <t xml:space="preserve">
</t>
        </r>
      </text>
    </comment>
    <comment ref="C101" authorId="0" shapeId="0" xr:uid="{00000000-0006-0000-0A00-00000A000000}">
      <text>
        <r>
          <rPr>
            <b/>
            <sz val="8"/>
            <color indexed="81"/>
            <rFont val="Tahoma"/>
            <family val="2"/>
          </rPr>
          <t xml:space="preserve">LIQUIDAR POR SEPARADO, CON SU RESPECTIVO DETALLE
</t>
        </r>
        <r>
          <rPr>
            <sz val="8"/>
            <color indexed="81"/>
            <rFont val="Tahoma"/>
            <family val="2"/>
          </rPr>
          <t xml:space="preserve">
</t>
        </r>
      </text>
    </comment>
    <comment ref="C102" authorId="0" shapeId="0" xr:uid="{00000000-0006-0000-0A00-00000B000000}">
      <text>
        <r>
          <rPr>
            <b/>
            <sz val="8"/>
            <color indexed="81"/>
            <rFont val="Tahoma"/>
            <family val="2"/>
          </rPr>
          <t xml:space="preserve">LIQUIDAR POR SEPARADO, CON SU RESPECTIVO DETALLE
</t>
        </r>
        <r>
          <rPr>
            <sz val="8"/>
            <color indexed="81"/>
            <rFont val="Tahoma"/>
            <family val="2"/>
          </rPr>
          <t xml:space="preserve">
</t>
        </r>
      </text>
    </comment>
    <comment ref="B119" authorId="3" shapeId="0" xr:uid="{00000000-0006-0000-0A00-00000C000000}">
      <text>
        <r>
          <rPr>
            <b/>
            <sz val="9"/>
            <color indexed="81"/>
            <rFont val="Tahoma"/>
            <family val="2"/>
          </rPr>
          <t>Recursos de otros programas que no consideran los equipamiento para los CECUDI y Venta de Servicios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Flor de María Alfaro Gómez</author>
  </authors>
  <commentList>
    <comment ref="G9" authorId="0" shapeId="0" xr:uid="{00000000-0006-0000-0C00-000001000000}">
      <text>
        <r>
          <rPr>
            <b/>
            <sz val="11"/>
            <color indexed="81"/>
            <rFont val="Tahoma"/>
            <family val="2"/>
          </rPr>
          <t xml:space="preserve">Indicar por ejemplo: </t>
        </r>
        <r>
          <rPr>
            <sz val="11"/>
            <color indexed="81"/>
            <rFont val="Tahoma"/>
            <family val="2"/>
          </rPr>
          <t>Orden de compra Nro xxx, licitación pública, adjudicación en La Gaceta Nro. Xx de fecha xxx.</t>
        </r>
      </text>
    </comment>
    <comment ref="G24" authorId="0" shapeId="0" xr:uid="{00000000-0006-0000-0C00-000002000000}">
      <text>
        <r>
          <rPr>
            <b/>
            <sz val="11"/>
            <color indexed="81"/>
            <rFont val="Tahoma"/>
            <family val="2"/>
          </rPr>
          <t xml:space="preserve">Indicar por ejemplo: </t>
        </r>
        <r>
          <rPr>
            <sz val="11"/>
            <color indexed="81"/>
            <rFont val="Tahoma"/>
            <family val="2"/>
          </rPr>
          <t>Orden de compra Nro xxx, licitación pública, adjudicación en La Gaceta Nro. Xx de fecha xxx.</t>
        </r>
      </text>
    </comment>
    <comment ref="G39" authorId="0" shapeId="0" xr:uid="{00000000-0006-0000-0C00-000003000000}">
      <text>
        <r>
          <rPr>
            <b/>
            <sz val="8"/>
            <color indexed="81"/>
            <rFont val="Tahoma"/>
            <family val="2"/>
          </rPr>
          <t xml:space="preserve">Indicar por ejemplo: </t>
        </r>
        <r>
          <rPr>
            <sz val="8"/>
            <color indexed="81"/>
            <rFont val="Tahoma"/>
            <family val="2"/>
          </rPr>
          <t>Orden de compra Nro xxx, licitación pública, adjudicación en La Gaceta Nro. Xx de fecha xxx.</t>
        </r>
      </text>
    </comment>
    <comment ref="G54" authorId="0" shapeId="0" xr:uid="{00000000-0006-0000-0C00-000004000000}">
      <text>
        <r>
          <rPr>
            <b/>
            <sz val="8"/>
            <color indexed="81"/>
            <rFont val="Tahoma"/>
            <family val="2"/>
          </rPr>
          <t xml:space="preserve">Indicar por ejemplo: </t>
        </r>
        <r>
          <rPr>
            <sz val="8"/>
            <color indexed="81"/>
            <rFont val="Tahoma"/>
            <family val="2"/>
          </rPr>
          <t>Orden de compra Nro xxx, licitación pública, adjudicación en La Gaceta Nro. Xx de fecha xxx.</t>
        </r>
      </text>
    </comment>
  </commentList>
</comments>
</file>

<file path=xl/sharedStrings.xml><?xml version="1.0" encoding="utf-8"?>
<sst xmlns="http://schemas.openxmlformats.org/spreadsheetml/2006/main" count="2364" uniqueCount="1022">
  <si>
    <t>ANEXO N° 5</t>
  </si>
  <si>
    <t>(1)   Se anotará el número de la ley o decreto que otorga los recursos (Ley del presupuesto ordinario u otra).</t>
  </si>
  <si>
    <t>(2)   Corresponde al monto asignado por la ley o decreto, señalados en la columna anterior.</t>
  </si>
  <si>
    <t>(3)   Corresponde al monto girado a la Municipalidad por parte del Ministerio de Hacienda (mediante la Caja Única del Estado)</t>
  </si>
  <si>
    <r>
      <t xml:space="preserve">NOTA: </t>
    </r>
    <r>
      <rPr>
        <sz val="9"/>
        <rFont val="Arial"/>
        <family val="2"/>
      </rPr>
      <t>JUSTIFICAR CUANDO LOS RECURSOS FUERON GIRADOS POR EL MINISTERIO DE HACIENDA EN FORMA EXTEMPORÁNEA (Considerando que el giro tardío afecta la ejecución de los proyectos programados por la Municipalidad).</t>
    </r>
  </si>
  <si>
    <t>ANEXO No 2</t>
  </si>
  <si>
    <t>(4)   Indicar el monto debidamente presupuestado por los medios correspondidentes.</t>
  </si>
  <si>
    <t>(7)   Constituye el porcentaje que representan los recursos con respecto a lo presupuestado.</t>
  </si>
  <si>
    <t>(8)   Constituye el porcentaje que representan los recursos con respecto a lo realmente recibido.</t>
  </si>
  <si>
    <t>% Ejecución Financiera (8)</t>
  </si>
  <si>
    <t>%Ejecución Presupuestaria (7)</t>
  </si>
  <si>
    <t>SALDO DETERMINADO DE LA HOJA "RESULTADO"</t>
  </si>
  <si>
    <t xml:space="preserve">Diferencia </t>
  </si>
  <si>
    <t xml:space="preserve">Otras Transferencias de Presupuesto Nacional </t>
  </si>
  <si>
    <t>Plazas en sueldos para cargos fijos</t>
  </si>
  <si>
    <t>Plazas en servicios especiales</t>
  </si>
  <si>
    <t>Total de plazas</t>
  </si>
  <si>
    <t>ANEXO 7</t>
  </si>
  <si>
    <t>CANTIDAD DE PLAZAS (1)</t>
  </si>
  <si>
    <t>Concepto</t>
  </si>
  <si>
    <t>Utilidades de festejos populares....</t>
  </si>
  <si>
    <t xml:space="preserve">       </t>
  </si>
  <si>
    <t>Gastos de sanidad (20% de los ingresos menos los de aplicación específica, art. 47 Ley 5412-73)</t>
  </si>
  <si>
    <t xml:space="preserve">       Más del 51% patentes licores nacionales y extranjeros</t>
  </si>
  <si>
    <t xml:space="preserve">        Aporte I.F.A.M. Ley 6909 (Mant. calles, caminos y compra equipo)</t>
  </si>
  <si>
    <t xml:space="preserve">       Transferencias corrientes</t>
  </si>
  <si>
    <t xml:space="preserve">       Transferencias de capital</t>
  </si>
  <si>
    <t xml:space="preserve">       Créditos del sector bancario nacional</t>
  </si>
  <si>
    <t xml:space="preserve">      Otros ingresos específicos</t>
  </si>
  <si>
    <t>(*)  Véase el anexo No. 1 gasto total del servicio (6); asimismo, en el grupo de transferencias corrientes y de capital pueden haber gastos de sanidad que también se han de considerar, ejemplos: aportes al Centro de Salud, etc.</t>
  </si>
  <si>
    <t>Transferencia a la Cruz Roja Costarricense</t>
  </si>
  <si>
    <t>Transferencia al Comité Cantonal de Deportes</t>
  </si>
  <si>
    <t xml:space="preserve">      Total aplicado a gastos de sanidad</t>
  </si>
  <si>
    <t xml:space="preserve">           Monto Girado </t>
  </si>
  <si>
    <t>Puesto que ocupa en la organización:</t>
  </si>
  <si>
    <r>
      <rPr>
        <b/>
        <sz val="12"/>
        <color indexed="8"/>
        <rFont val="Arial"/>
        <family val="2"/>
      </rPr>
      <t>REAL</t>
    </r>
    <r>
      <rPr>
        <b/>
        <sz val="11"/>
        <color indexed="8"/>
        <rFont val="Arial"/>
        <family val="2"/>
      </rPr>
      <t xml:space="preserve"> </t>
    </r>
    <r>
      <rPr>
        <b/>
        <vertAlign val="superscript"/>
        <sz val="11"/>
        <color indexed="8"/>
        <rFont val="Arial"/>
        <family val="2"/>
      </rPr>
      <t>1</t>
    </r>
  </si>
  <si>
    <t>Puesto que ocupa:</t>
  </si>
  <si>
    <t>FORMULARIO Nro. 4</t>
  </si>
  <si>
    <t>INFORME DE COMPROMISOS</t>
  </si>
  <si>
    <t>PARTIDA</t>
  </si>
  <si>
    <t>PRESUPUESTO APROBADO</t>
  </si>
  <si>
    <t>EGRESOS REALES</t>
  </si>
  <si>
    <t>COMPROMISOS</t>
  </si>
  <si>
    <t>EGRESOS MÁS COMPROMISOS</t>
  </si>
  <si>
    <t>SALDO PRESUPUESTARIO</t>
  </si>
  <si>
    <t>Remuneraciones</t>
  </si>
  <si>
    <t>Servicios</t>
  </si>
  <si>
    <t>Materiales y Suministros</t>
  </si>
  <si>
    <t>Intereses y Comisiones</t>
  </si>
  <si>
    <t>Activos Financieros</t>
  </si>
  <si>
    <t>Bienes Duraderos</t>
  </si>
  <si>
    <t>Transferencias Corrientes</t>
  </si>
  <si>
    <t>Transferencias de Capital</t>
  </si>
  <si>
    <t>Amortización</t>
  </si>
  <si>
    <t>Cuentas Especiales</t>
  </si>
  <si>
    <t>Nombre del funcionario responsable de su elaboración</t>
  </si>
  <si>
    <t>Firma</t>
  </si>
  <si>
    <t>Cargo que ocupa en la organización</t>
  </si>
  <si>
    <t>Fecha</t>
  </si>
  <si>
    <t>FORMULARIO Nro. 5</t>
  </si>
  <si>
    <t>PROGRAMA I: DIRECCIÓN Y ADMINISTRACIÓN GENERAL</t>
  </si>
  <si>
    <t>DOCUMENTO DE RESPALDO</t>
  </si>
  <si>
    <t>PROGRAMA II: SERVICIOS COMUNITARIOS</t>
  </si>
  <si>
    <t>PROGRAMA III: INVERSIONES</t>
  </si>
  <si>
    <t>PROGRAMA IV: PARTIDAS ESPECÍFICAS</t>
  </si>
  <si>
    <t>Formulario 5-Compromisos</t>
  </si>
  <si>
    <t>Formulario 4-Compromisos</t>
  </si>
  <si>
    <t>ANEXO N° 6</t>
  </si>
  <si>
    <t xml:space="preserve">    en el artículo 107 del Código Municipal.</t>
  </si>
  <si>
    <t>Impuesto a los espectáculos públicos 6% (Ley No. 7097-88 y sus reformas)</t>
  </si>
  <si>
    <t>Transferencia del Consejo de Seguridad Vial, multas por infracciones, Ley de Tránsito,  Art.217, Ley 7331-93)</t>
  </si>
  <si>
    <t>Municipalidades que reciben el impuesto al cemento (excepto la de Desamparados y las de la provincia de Guanacaste)</t>
  </si>
  <si>
    <t xml:space="preserve">        </t>
  </si>
  <si>
    <t>Ingreso por compensación zonas verdes (Artículo 41 Ley de Planificación Urbana No. 4240-68 y sus reformas(se declaró inconstitucional su cobro)</t>
  </si>
  <si>
    <t>Para las juntas educación para necesidades de sus patronatos (Artículo 6, Ley No. 5346-73)</t>
  </si>
  <si>
    <t>Venta de terrenos</t>
  </si>
  <si>
    <t>Venta de tierras plan de lotificación</t>
  </si>
  <si>
    <t>Transferencias de capital de Instituciones Descentralizadas no Empresariales</t>
  </si>
  <si>
    <t>Préstamos directos de Instituciones Descentralizadas no Empresariales</t>
  </si>
  <si>
    <t>Préstamos directos de Instituciones Públicas Financieras</t>
  </si>
  <si>
    <t>Fondo servicio de matadero</t>
  </si>
  <si>
    <t xml:space="preserve">   FDM</t>
  </si>
  <si>
    <t xml:space="preserve">   Superávit específico-libre</t>
  </si>
  <si>
    <t xml:space="preserve">   Partidas Específicas</t>
  </si>
  <si>
    <t>Total</t>
  </si>
  <si>
    <t xml:space="preserve">     Recibido por impuesto del azúcar - ejercicio</t>
  </si>
  <si>
    <t xml:space="preserve">    </t>
  </si>
  <si>
    <t xml:space="preserve">     Aplicado en la obra.....</t>
  </si>
  <si>
    <t xml:space="preserve">     Aplicado en la partida....</t>
  </si>
  <si>
    <t xml:space="preserve">   Saldo a separar</t>
  </si>
  <si>
    <t xml:space="preserve">      Aplicado en la partida</t>
  </si>
  <si>
    <t xml:space="preserve">      Girado en la partida...</t>
  </si>
  <si>
    <t>LISTADO DE HOJAS QUE COMPONEN EL MODELO ELECTRÓNCIO</t>
  </si>
  <si>
    <t>RESUMEN DE COMPROBACIÓN</t>
  </si>
  <si>
    <t>Diferencias</t>
  </si>
  <si>
    <t>Gastos realizados con recursos de partidas específicas</t>
  </si>
  <si>
    <t>Gastos realizados en proyectos financiados con recurso del Fondo de Desarrollo Municipal</t>
  </si>
  <si>
    <t>Gastos realizados en proyectos financiados con recurso de JUDESUR</t>
  </si>
  <si>
    <t>Elaborado por:</t>
  </si>
  <si>
    <t>Del XXXXX Nº XXXXX para XXXX</t>
  </si>
  <si>
    <t xml:space="preserve">Elaborado por: </t>
  </si>
  <si>
    <t>RESULTADO FINAL</t>
  </si>
  <si>
    <t>Utilidades de comisiones de fiestas (Art. 8 Ley 4286-68 reglamentada Decreto Ejecutivo 6666-g del 14-1-77)</t>
  </si>
  <si>
    <t>Fondo recolección de basura</t>
  </si>
  <si>
    <t>Fondo depósito y tratamiento de desechos sólidos</t>
  </si>
  <si>
    <t>Fondo cementerio</t>
  </si>
  <si>
    <t>Fondo seguridad y vigilancia comunal</t>
  </si>
  <si>
    <t>Fondo de parques y obras de ornato</t>
  </si>
  <si>
    <t>Fondo alcantarillado sanitario</t>
  </si>
  <si>
    <t>Fondo alcantarillado pluvial</t>
  </si>
  <si>
    <t>Saldo de partidas específicas</t>
  </si>
  <si>
    <t>40% Obras mejoramiento zonas turísticas:</t>
  </si>
  <si>
    <t>40% obras mejoramiento del Cantón:</t>
  </si>
  <si>
    <t>20% fondo pago mejoras zona turística:</t>
  </si>
  <si>
    <t>Juntas de educación, 10% impuesto territorial y 10% IBI, Leyes 7509 y 7729</t>
  </si>
  <si>
    <t>Organismo de Normalización Técnica, 1% del IBI, Ley Nº 7729</t>
  </si>
  <si>
    <t>Instituto de Fomento y Asesoría Municipal, 3% del IBI, Ley Nº 7509</t>
  </si>
  <si>
    <t>Junta Administrativa del Registro Nacional, 3% del IBI, Leyes 7509 y 7729</t>
  </si>
  <si>
    <t>Fondo de Desarrollo Municipal, 8% del IBI, Ley Nº 7509</t>
  </si>
  <si>
    <t>Juntas de educación, 30% impuesto destace ganado vacuno y cerdoso</t>
  </si>
  <si>
    <t>Construcción y conservación de caminos de acceso a zonas cañeras, Ley 4789-71 y sus reformas</t>
  </si>
  <si>
    <t>Plan de lotificación</t>
  </si>
  <si>
    <t>Utilidades de comisiones de fiestas, art. 8 Ley 4286-68</t>
  </si>
  <si>
    <t>Gastos de sanidad, artículo 47 Ley 5412-73</t>
  </si>
  <si>
    <t>Consejo de Seguridad Vial, art. 217, Ley 7331-93</t>
  </si>
  <si>
    <t>Actividades forestales, Artículo 31 del Reglamento a Ley No. 7174-90</t>
  </si>
  <si>
    <t>Fondo para obras financiadas con el Impuesto al cemento</t>
  </si>
  <si>
    <t>Fondo compensación zonas verdes,  Artículo 41 Ley de Planificación Urbana No. 4240-68 y sus reformas</t>
  </si>
  <si>
    <t>ING-GASTO</t>
  </si>
  <si>
    <t>LIQUID-INGRES</t>
  </si>
  <si>
    <t>JUDESUR</t>
  </si>
  <si>
    <t>FODESAF</t>
  </si>
  <si>
    <t>PRESTAMOS</t>
  </si>
  <si>
    <t xml:space="preserve">       Aplicado en la obra III-...</t>
  </si>
  <si>
    <t>Gastos de administración</t>
  </si>
  <si>
    <t>Fondo Prestamos con ....</t>
  </si>
  <si>
    <t>Ley Nº7788 10% aporte CONAGEBIO</t>
  </si>
  <si>
    <t>Fondo servicio de Muelle</t>
  </si>
  <si>
    <t>SALDO</t>
  </si>
  <si>
    <t>CODIGO PRESUP.</t>
  </si>
  <si>
    <t>DETALLE DE LA OBRA</t>
  </si>
  <si>
    <t>Detalle de la obra...</t>
  </si>
  <si>
    <t>SEGÚN LEY</t>
  </si>
  <si>
    <t>LIQUIDACIÓN</t>
  </si>
  <si>
    <t xml:space="preserve">         Aplicado en la obra III-...</t>
  </si>
  <si>
    <t>Fondo de Desarrollo Municipal (FDM)</t>
  </si>
  <si>
    <t xml:space="preserve">   FODESAF</t>
  </si>
  <si>
    <t xml:space="preserve">   Otro ingreso no ordinario...</t>
  </si>
  <si>
    <t xml:space="preserve">       Monto correspondiente al ejercicio, según Estatutos</t>
  </si>
  <si>
    <t xml:space="preserve">        Total girado</t>
  </si>
  <si>
    <t xml:space="preserve">      Monto Girado en otra partida</t>
  </si>
  <si>
    <t xml:space="preserve">           Monto Girado en otra partida</t>
  </si>
  <si>
    <t xml:space="preserve">       Monto Girado en otra partida</t>
  </si>
  <si>
    <t>Fondo para pensiones Ley Nº197-41</t>
  </si>
  <si>
    <t xml:space="preserve">SALDO </t>
  </si>
  <si>
    <t>INGRESO DEL PERIODO</t>
  </si>
  <si>
    <t>Mercado</t>
  </si>
  <si>
    <t>Fondo servicio de mercado</t>
  </si>
  <si>
    <t>INGRESO DE LIQUIDACIÓN</t>
  </si>
  <si>
    <t>Fondo Junta de Desarrollo Regional (JUDESUR)</t>
  </si>
  <si>
    <t xml:space="preserve">       Aplicado según detalle (anexo)</t>
  </si>
  <si>
    <t xml:space="preserve">       Total aplicado</t>
  </si>
  <si>
    <t xml:space="preserve">       Total ingreso</t>
  </si>
  <si>
    <t xml:space="preserve">        Mercados y plazas</t>
  </si>
  <si>
    <t xml:space="preserve">        Alcantarillado sanitario</t>
  </si>
  <si>
    <t xml:space="preserve">        Depósito y tratamiento de basura</t>
  </si>
  <si>
    <t xml:space="preserve">        Inspección sanitaria</t>
  </si>
  <si>
    <t>Fondo servicio de muelle</t>
  </si>
  <si>
    <t xml:space="preserve"> Menos ingresos no ordinarios</t>
  </si>
  <si>
    <t>Fondo Ley Nº7313 "Impuesto al banano"</t>
  </si>
  <si>
    <t>Ley Nº7788 30% Estrategias de protección medio ambiente</t>
  </si>
  <si>
    <t>PARTIDAS ESPECÍFICAS'</t>
  </si>
  <si>
    <t xml:space="preserve">       24% impuesto sobre bienes inmuebles Ley Nº7509</t>
  </si>
  <si>
    <t xml:space="preserve">       14% impuesto sobre bienes inmuebles Ley Nº7729</t>
  </si>
  <si>
    <t xml:space="preserve">       Impuesto exportación banano Ley Nº7313</t>
  </si>
  <si>
    <t xml:space="preserve">       Aporte Comisión Nacional de Emergencia (peajes)</t>
  </si>
  <si>
    <t xml:space="preserve">  -Fondo liquidación periodo anterior</t>
  </si>
  <si>
    <t xml:space="preserve">  -Otro ingreso...</t>
  </si>
  <si>
    <t>Fondo servicio de vigilancia</t>
  </si>
  <si>
    <t xml:space="preserve">     f. Otros ingresos con destino para caminos por ley</t>
  </si>
  <si>
    <t xml:space="preserve">     g. Otros ingresos con destino para caminos por ley</t>
  </si>
  <si>
    <t xml:space="preserve">      Total Timbres Pro-parques Nacionales</t>
  </si>
  <si>
    <t xml:space="preserve">       Ejecución del aporte CONAGEBIO </t>
  </si>
  <si>
    <t xml:space="preserve">       Ejecución del aporte al Fondo de Parques Nacionales</t>
  </si>
  <si>
    <t>Fondo Timbres Pro-parques Nacionales</t>
  </si>
  <si>
    <t xml:space="preserve">       III-proyectos y obras</t>
  </si>
  <si>
    <t xml:space="preserve">       Superávit libre o déficit</t>
  </si>
  <si>
    <t>INGRESOS POR IBI LEY Nº7509</t>
  </si>
  <si>
    <t>INGRESOS POR IBI LEY Nº7729</t>
  </si>
  <si>
    <t xml:space="preserve">Mas: Intereses generados </t>
  </si>
  <si>
    <t xml:space="preserve">     10% del impuesto territorial (más intereses por inversión)</t>
  </si>
  <si>
    <t xml:space="preserve">      Otras......</t>
  </si>
  <si>
    <t>Fondo para deudas con ....</t>
  </si>
  <si>
    <t>Fondo contratos MOPT</t>
  </si>
  <si>
    <t>Fondo contratos...</t>
  </si>
  <si>
    <t>Fondo para deudas con IFAM....</t>
  </si>
  <si>
    <t>Diferencia con tesorería</t>
  </si>
  <si>
    <t xml:space="preserve">Otro superávit específico... </t>
  </si>
  <si>
    <t>Fondo Ley Simplificación y Eficiencia Tributarias Ley Nº 8114</t>
  </si>
  <si>
    <t>Fondo recursos PL-480</t>
  </si>
  <si>
    <t>Unión de Gobiernos Locales</t>
  </si>
  <si>
    <t>Federación de Municipalidades Productoras de Banano</t>
  </si>
  <si>
    <t>Liga de Municipalidades de Heredia</t>
  </si>
  <si>
    <t>Federación de Municipalidades y Concejos de Distrito del Pácifico</t>
  </si>
  <si>
    <t>Federación de Municipalidades de Cartago</t>
  </si>
  <si>
    <t>Federación de Municipalidades de Guanacaste</t>
  </si>
  <si>
    <t>Federación de Gobiernos Locales Fronterizos con Nicaragua</t>
  </si>
  <si>
    <t>Federación de Municipalidades del Pacífico Sur</t>
  </si>
  <si>
    <t xml:space="preserve">  Gastado en la obra comunal ...</t>
  </si>
  <si>
    <t xml:space="preserve">  -Intereses generados (recursos osiosos)</t>
  </si>
  <si>
    <t xml:space="preserve">       Aporte relacionado con sanidad...</t>
  </si>
  <si>
    <t xml:space="preserve">       Obras en el programa III relacionadas con sanidad ....</t>
  </si>
  <si>
    <t xml:space="preserve">       Total aplicado en el servicios II-22 Seguridad vial</t>
  </si>
  <si>
    <t>Actividades Forestales Ley Nº7174</t>
  </si>
  <si>
    <t>Fondo deportivos 50% espectáculos públicos</t>
  </si>
  <si>
    <t>Fondo culturales 50% espectáculos públicos</t>
  </si>
  <si>
    <t>Compensación zonas verdes</t>
  </si>
  <si>
    <t>Otros impuestos a la propiedad</t>
  </si>
  <si>
    <t>Impuesto destace ganado vacuno y porcino</t>
  </si>
  <si>
    <t>Impuesto sobre el azúcar</t>
  </si>
  <si>
    <t>Impuesto sobre el cemento</t>
  </si>
  <si>
    <t>Servicios de cementerio</t>
  </si>
  <si>
    <t>Derecho de medidores</t>
  </si>
  <si>
    <t>Multas por aprehensión de animales</t>
  </si>
  <si>
    <t>Fondo de Desarrollo Municipal Ley 7509</t>
  </si>
  <si>
    <t>Junta Administrativa del Registro Nacional 3% del IBI</t>
  </si>
  <si>
    <t>IFAM 3% del IBI</t>
  </si>
  <si>
    <t>Juntas de Educación 10% Territorial del IBI</t>
  </si>
  <si>
    <t>Gobierno Central 1% del IBI</t>
  </si>
  <si>
    <t>Juntas de Educación 30% destace de ganado</t>
  </si>
  <si>
    <t>Fondo mantenimiento y conservación de caminos</t>
  </si>
  <si>
    <t>Construcción y conservación caminos - zonas cañeras</t>
  </si>
  <si>
    <t>40% Obras mejoramiento zonas turísticas</t>
  </si>
  <si>
    <t>40% Obras mejoramiento del Cantón</t>
  </si>
  <si>
    <t>20% Pago mejoras zona turística</t>
  </si>
  <si>
    <t>Fondo plan de lotificación</t>
  </si>
  <si>
    <t>Fondo Aseo de Vías</t>
  </si>
  <si>
    <t>Fondo Gastos de Sanidad</t>
  </si>
  <si>
    <t>Fondo programas deportivos 50% espectáculos públicos</t>
  </si>
  <si>
    <t>Fondo programas culturales 50% espectáculos públicos</t>
  </si>
  <si>
    <t>Impuesto al cemento - para obras</t>
  </si>
  <si>
    <t>Juntas de Educación Ley 5346 -aprehensión de animales</t>
  </si>
  <si>
    <t>Comité Cantonal de Deportes</t>
  </si>
  <si>
    <t>Consejo Nacional de Rehabilitación</t>
  </si>
  <si>
    <t>Escuelas de música</t>
  </si>
  <si>
    <t>Fondo de pensiones</t>
  </si>
  <si>
    <t>Ley Nº7788 70% aporte Fondo Parques Nacionales</t>
  </si>
  <si>
    <t>Fondo Aseo de Vías y sitios Públicos</t>
  </si>
  <si>
    <t>Fondo recolección de Basuras</t>
  </si>
  <si>
    <t>Fondo Acueducto</t>
  </si>
  <si>
    <t>Fondo alumbrado público</t>
  </si>
  <si>
    <t xml:space="preserve"> </t>
  </si>
  <si>
    <t>REAL</t>
  </si>
  <si>
    <t>CODIGO</t>
  </si>
  <si>
    <t>INICIAL</t>
  </si>
  <si>
    <t>DEFINITIVO</t>
  </si>
  <si>
    <t xml:space="preserve">       + Intereses ganados</t>
  </si>
  <si>
    <t xml:space="preserve">Proyectos y programas para la Persona Joven </t>
  </si>
  <si>
    <t>SALDO TOTAL</t>
  </si>
  <si>
    <t>SUPERÁVIT / DÉFICIT PRESUPUESTARIO</t>
  </si>
  <si>
    <t>SUPERÁVIT LIBRE  / DÉFICIT</t>
  </si>
  <si>
    <t xml:space="preserve">   Endeudamiento del periodo</t>
  </si>
  <si>
    <t xml:space="preserve">   Donación sector privado...</t>
  </si>
  <si>
    <t xml:space="preserve">       II-25 protección medio ambiente o...</t>
  </si>
  <si>
    <t>HOJAS DE TRABAJO PARA DETERMINAR LOS SALDOS DE</t>
  </si>
  <si>
    <t>GASTO</t>
  </si>
  <si>
    <t xml:space="preserve">     8% del impuesto sobre bienes inmuebles</t>
  </si>
  <si>
    <t xml:space="preserve">     Total que debió girarse</t>
  </si>
  <si>
    <t xml:space="preserve">      Suma que se separa</t>
  </si>
  <si>
    <t xml:space="preserve">     3% del impuesto sobre bienes inmuebles</t>
  </si>
  <si>
    <t xml:space="preserve">     Suma que se separa</t>
  </si>
  <si>
    <t xml:space="preserve">     10% del impuesto sobre bienes inmuebles</t>
  </si>
  <si>
    <t xml:space="preserve">     1% del impuesto sobre bienes inmuebles</t>
  </si>
  <si>
    <t>Renta de activos financieros</t>
  </si>
  <si>
    <t>Intereses sobre títulos valores</t>
  </si>
  <si>
    <t>Otras rentas de activos financieros</t>
  </si>
  <si>
    <t>Impuesto sobre el banano, Ley Nº 7313</t>
  </si>
  <si>
    <t>Aporte del Gobierno para caminos</t>
  </si>
  <si>
    <t>Fondo de Desarrollo Municipal, Ley Nº 7509</t>
  </si>
  <si>
    <t>Préstamo Nº                         del IFAM para                                  .</t>
  </si>
  <si>
    <t>Préstamo Nº                         del Banco de                 para                                  .</t>
  </si>
  <si>
    <t>Otros ingresos con finalidad específica</t>
  </si>
  <si>
    <t>Ingreso específico</t>
  </si>
  <si>
    <t>RESUMEN</t>
  </si>
  <si>
    <t xml:space="preserve">               Gastos realizados con cargo al servicio de Caminos y calles (Prog. II)</t>
  </si>
  <si>
    <t xml:space="preserve">               Gastos realizados con cargo a Vías de comunicación (Programa III)</t>
  </si>
  <si>
    <t>Programa I: Dirección y Administración General</t>
  </si>
  <si>
    <t>Programa II: Servicios comunitarios</t>
  </si>
  <si>
    <t>Programa III: Inversiones</t>
  </si>
  <si>
    <t>Programa IV: Partidas específicas</t>
  </si>
  <si>
    <t>Fondo servicio de alcantarillado sanitario</t>
  </si>
  <si>
    <t>INGRESOS TOTALES</t>
  </si>
  <si>
    <t>Multas por infracción a la ley de parquimetros</t>
  </si>
  <si>
    <t>Transferencias corrientes de Organos Desconcentrados</t>
  </si>
  <si>
    <t>Aporte del I.F.A.M. por Licores Nacionales y Extranjeros</t>
  </si>
  <si>
    <t>Aporte del Gobierno Central, Ley 8114, para mantenimiento de la red vial cantonal</t>
  </si>
  <si>
    <t>Transferencias de capital de Organos Desconcentrados</t>
  </si>
  <si>
    <t>Aporte del I.F.A.M. para mantenimiento y conservación de calles urbanas y caminos vecinales y adquisición de maquinaria y equipo, Ley 6909-83</t>
  </si>
  <si>
    <t>NOMBRE</t>
  </si>
  <si>
    <t>TOTAL A SEPARAR POR UTILIDAD DE COMISIONES DE FIESTAS</t>
  </si>
  <si>
    <t xml:space="preserve">  -Impuesto pro-cementerio</t>
  </si>
  <si>
    <t xml:space="preserve"> - Servicio de instalación de cañerías</t>
  </si>
  <si>
    <t xml:space="preserve"> - Servicio de instalación y limpieza de cloacas</t>
  </si>
  <si>
    <t>Mataderos</t>
  </si>
  <si>
    <t xml:space="preserve"> - Derecho de medidores</t>
  </si>
  <si>
    <t xml:space="preserve"> - Derecho de matadero</t>
  </si>
  <si>
    <t xml:space="preserve"> - Derecho de cementerio</t>
  </si>
  <si>
    <t>Fondo servicio de parques y obras de ornato</t>
  </si>
  <si>
    <t>Fondo deudas con IFAM</t>
  </si>
  <si>
    <t>Intereses ganados</t>
  </si>
  <si>
    <t>Alcantarillado sanitario</t>
  </si>
  <si>
    <t>INGRESOS ESPECÍFICOS</t>
  </si>
  <si>
    <t>Impuesto de detalle de caminos</t>
  </si>
  <si>
    <t>Impuesto territorial (ya no se cobra)</t>
  </si>
  <si>
    <t>Compensación de zonas verdes (no procede su cobro: justificar ingreso)</t>
  </si>
  <si>
    <t>Otros impuestos específicos a los servicios de diversión y esparcimiento</t>
  </si>
  <si>
    <t>Impuestos sobre bailes públicos (derogado: justificar el ingreso)</t>
  </si>
  <si>
    <t>Impuesto por movilización de carga portuaria Ley Nº 5582</t>
  </si>
  <si>
    <t xml:space="preserve">Saldo trasnferencias Anexo-5 trasnferencias </t>
  </si>
  <si>
    <t>___________________________________</t>
  </si>
  <si>
    <t>Impuesto por movilización de carga portuaria Ley Nº 4429</t>
  </si>
  <si>
    <t>Impuesto por movilización de carga portuaria Ley Nº 6975</t>
  </si>
  <si>
    <t>Impuesto a personas que entran y salen del país Ley Nº 7866</t>
  </si>
  <si>
    <r>
      <t xml:space="preserve">Alquiler de edificios e instalaciones </t>
    </r>
    <r>
      <rPr>
        <sz val="11"/>
        <rFont val="Arial Narrow"/>
        <family val="2"/>
      </rPr>
      <t>(Incluir sólo alquiler de mercados)</t>
    </r>
  </si>
  <si>
    <r>
      <t xml:space="preserve">Servicios de transporte portuario </t>
    </r>
    <r>
      <rPr>
        <sz val="11"/>
        <rFont val="Arial Narrow"/>
        <family val="2"/>
      </rPr>
      <t>(Servicio de muelle)</t>
    </r>
  </si>
  <si>
    <t>Derecho de matadero</t>
  </si>
  <si>
    <t>Ingresos cuyo origen no establece una finalidad específica</t>
  </si>
  <si>
    <t>INGRESOS LIBRES</t>
  </si>
  <si>
    <t xml:space="preserve">     Total que se giró</t>
  </si>
  <si>
    <t xml:space="preserve">     Más:  Recibido por:</t>
  </si>
  <si>
    <t xml:space="preserve">     a.  Detalles de caminos y calles (Ley No. 6890-83)</t>
  </si>
  <si>
    <t xml:space="preserve">     c.  70% impuesto destace ganado vacuno y cerdoso</t>
  </si>
  <si>
    <t xml:space="preserve">          inciso a) Ley No. 5259-73 y su reforma</t>
  </si>
  <si>
    <t xml:space="preserve">          Total que debió aplicarse</t>
  </si>
  <si>
    <t xml:space="preserve">          Total aplicado  (*)</t>
  </si>
  <si>
    <t xml:space="preserve">          Suma que se separa</t>
  </si>
  <si>
    <t xml:space="preserve">         (*)  Detalle de la aplicación:</t>
  </si>
  <si>
    <t xml:space="preserve">     Total que debió aplicarse</t>
  </si>
  <si>
    <t xml:space="preserve">     Recibido por cánones en nuevas concesiones</t>
  </si>
  <si>
    <t xml:space="preserve">     Total recibido (ejercicio)</t>
  </si>
  <si>
    <t xml:space="preserve">     Distribución</t>
  </si>
  <si>
    <t xml:space="preserve">     40% Obras mejoramiento zonas turísticas:</t>
  </si>
  <si>
    <t xml:space="preserve">     Recibido en el ejercicio</t>
  </si>
  <si>
    <t xml:space="preserve">     Total</t>
  </si>
  <si>
    <t xml:space="preserve">     Aplicado</t>
  </si>
  <si>
    <t xml:space="preserve">     Suma a separar</t>
  </si>
  <si>
    <t xml:space="preserve">     40% obras mejoramiento del Cantón:</t>
  </si>
  <si>
    <t xml:space="preserve">    20% fondo pago mejoras zona turística:</t>
  </si>
  <si>
    <t xml:space="preserve">    Venta de lotes plan lotificación</t>
  </si>
  <si>
    <t xml:space="preserve">    Total que debió aplicarse</t>
  </si>
  <si>
    <t xml:space="preserve">    Total aplicado</t>
  </si>
  <si>
    <t xml:space="preserve">    Suma que se separa</t>
  </si>
  <si>
    <t xml:space="preserve">       INGRESOS TOTALES RECIBIDOS</t>
  </si>
  <si>
    <t xml:space="preserve">       Menos ingresos de aplicación específica:</t>
  </si>
  <si>
    <t xml:space="preserve">       10% impuesto territorial</t>
  </si>
  <si>
    <t xml:space="preserve">       Detalle de caminos y calles</t>
  </si>
  <si>
    <t xml:space="preserve">       Impuesto destace inciso a)</t>
  </si>
  <si>
    <t>Monto total del presupuesto</t>
  </si>
  <si>
    <t xml:space="preserve">       30% impuesto destace inciso b)</t>
  </si>
  <si>
    <t xml:space="preserve">       60% impuesto alcohol (Grecia)</t>
  </si>
  <si>
    <t xml:space="preserve">       Impuesto azúcar (50% en Munic. de Jiménez)</t>
  </si>
  <si>
    <t xml:space="preserve">       Impuesto del cemento destinado a obras</t>
  </si>
  <si>
    <t xml:space="preserve">       Espectáculos públicos (6%)</t>
  </si>
  <si>
    <t xml:space="preserve">       Impuesto a los bailes públicos</t>
  </si>
  <si>
    <t xml:space="preserve">       Alquiler milla marítima</t>
  </si>
  <si>
    <t xml:space="preserve">       Cánones nuevas concesiones milla marítima</t>
  </si>
  <si>
    <t xml:space="preserve">       Utilidad comisión fiestas (ejercicio)</t>
  </si>
  <si>
    <t xml:space="preserve">       Multas aprehensión animales</t>
  </si>
  <si>
    <t xml:space="preserve">       Compensación zonas verdes (ejercicio)</t>
  </si>
  <si>
    <t xml:space="preserve">       Ventas terrenos plan lotificación</t>
  </si>
  <si>
    <t xml:space="preserve">       Superávit destinado</t>
  </si>
  <si>
    <t xml:space="preserve">       Recursos del crédito IFAM</t>
  </si>
  <si>
    <t xml:space="preserve">       Aportes corrientes sector privado para fines específicos</t>
  </si>
  <si>
    <t xml:space="preserve">       Aporte de capital sector privado</t>
  </si>
  <si>
    <t xml:space="preserve">       Aporte de Municipalidades</t>
  </si>
  <si>
    <t xml:space="preserve">       Seguridad Vial - multas</t>
  </si>
  <si>
    <t xml:space="preserve">       TOTAL INGRESOS ESPECIFICOS</t>
  </si>
  <si>
    <t xml:space="preserve">       Saldo</t>
  </si>
  <si>
    <t xml:space="preserve">        20% que debió aplicarse</t>
  </si>
  <si>
    <t xml:space="preserve">        Aseo de vías y sitios públicos</t>
  </si>
  <si>
    <t xml:space="preserve">        Recolección de basuras</t>
  </si>
  <si>
    <t xml:space="preserve">        Cementerios</t>
  </si>
  <si>
    <t xml:space="preserve">        Parques y obras de ornato</t>
  </si>
  <si>
    <t xml:space="preserve">        Acueductos</t>
  </si>
  <si>
    <t xml:space="preserve">        Mataderos</t>
  </si>
  <si>
    <t xml:space="preserve">        Aporte a la Cruz Roja</t>
  </si>
  <si>
    <t xml:space="preserve">        Suma que se separa</t>
  </si>
  <si>
    <t xml:space="preserve">           50% ingresos del período</t>
  </si>
  <si>
    <t xml:space="preserve">           Total que debió aplicarse</t>
  </si>
  <si>
    <t xml:space="preserve">           Suma que debe separarse</t>
  </si>
  <si>
    <t xml:space="preserve">       Total que debió aplicarse</t>
  </si>
  <si>
    <t xml:space="preserve">       Suma que se separa</t>
  </si>
  <si>
    <t xml:space="preserve">      Total que debió aplicarse</t>
  </si>
  <si>
    <t xml:space="preserve">      Suma que debe separarse</t>
  </si>
  <si>
    <t xml:space="preserve">     </t>
  </si>
  <si>
    <t xml:space="preserve">      Total que debió girarse</t>
  </si>
  <si>
    <t xml:space="preserve">      Monto que se separa</t>
  </si>
  <si>
    <t xml:space="preserve">      Monto correspondiente al ejercicio</t>
  </si>
  <si>
    <t xml:space="preserve">      Total girado</t>
  </si>
  <si>
    <t xml:space="preserve">       Total que debió girarse</t>
  </si>
  <si>
    <t xml:space="preserve">       Total girado</t>
  </si>
  <si>
    <t xml:space="preserve">       Del ejercicio</t>
  </si>
  <si>
    <t xml:space="preserve">       Total a girar</t>
  </si>
  <si>
    <t xml:space="preserve">       Monto presupuestado</t>
  </si>
  <si>
    <t xml:space="preserve">       Monto girado</t>
  </si>
  <si>
    <t xml:space="preserve">       Recibido del ejercicio</t>
  </si>
  <si>
    <t xml:space="preserve">       Suma que debe separarse</t>
  </si>
  <si>
    <t>(Indicar cualquier otro caso no incluido en este cuadro)</t>
  </si>
  <si>
    <t>Fecha aprob. tasas</t>
  </si>
  <si>
    <t>Detalle       Servicio</t>
  </si>
  <si>
    <t>Acueducto</t>
  </si>
  <si>
    <t>Cementerio</t>
  </si>
  <si>
    <t>Alumbrado</t>
  </si>
  <si>
    <t>Ingreso estimado según tasa</t>
  </si>
  <si>
    <t>EGRESOS DE OPERACION DEL SERVICIO</t>
  </si>
  <si>
    <t>Gasto del servicio</t>
  </si>
  <si>
    <t>PROGRAMA I</t>
  </si>
  <si>
    <t>PROGRAMA II</t>
  </si>
  <si>
    <t>Menos:</t>
  </si>
  <si>
    <t>PROGRAMA III</t>
  </si>
  <si>
    <t>Más:</t>
  </si>
  <si>
    <t>INGRESOS</t>
  </si>
  <si>
    <t>EGRESOS</t>
  </si>
  <si>
    <t>INGRESO</t>
  </si>
  <si>
    <t xml:space="preserve">LIQUIDACIÓN </t>
  </si>
  <si>
    <t>Para girar a las escuelas de música del país (Por impuesto de ¢200.00) por bailes públicos -derogado-, Ley No. 6355, reformada por Ley No. 7018)</t>
  </si>
  <si>
    <t xml:space="preserve">       Monto girado a las Escuelas de Música</t>
  </si>
  <si>
    <t>Transferencias a favor de las Escuelas de Música</t>
  </si>
  <si>
    <t>Otra Federación (incluir el nombre en este espacio)</t>
  </si>
  <si>
    <t>Para girar a Fondo de Pensiones, solo en los casos que corresponda (Ley original 197-41, reformada por Ley No. 6357-79).</t>
  </si>
  <si>
    <t xml:space="preserve">       Recibido del ejercicio (incluye intereses)</t>
  </si>
  <si>
    <t xml:space="preserve">       Multas por infracción Ley de Parquímetros (incluye intereses)</t>
  </si>
  <si>
    <t>Puede aplicarse a: Mantenimiento y administración del sistema, construcción y mantenimiento de vías y obras de sanidad municipal.</t>
  </si>
  <si>
    <t>Timbre Pro-parques Nacionales Ley Nº7788</t>
  </si>
  <si>
    <t xml:space="preserve">      Recibido en el periodo (incluye intereses)</t>
  </si>
  <si>
    <r>
      <t xml:space="preserve">       Aporte </t>
    </r>
    <r>
      <rPr>
        <b/>
        <i/>
        <u/>
        <sz val="11"/>
        <rFont val="Arial Narrow"/>
        <family val="2"/>
      </rPr>
      <t>CONAGEBIO</t>
    </r>
    <r>
      <rPr>
        <b/>
        <sz val="11"/>
        <rFont val="Arial Narrow"/>
        <family val="2"/>
      </rPr>
      <t xml:space="preserve"> 10% del ingreso del periodo</t>
    </r>
  </si>
  <si>
    <t>Transferencia al CONAGEBIO</t>
  </si>
  <si>
    <t>Transferencia al Fondo de Parques Nacionales</t>
  </si>
  <si>
    <t>(1) Plazas existentes al 31 de diciembre de cada año</t>
  </si>
  <si>
    <t xml:space="preserve">Variaciones en la estructura organizacional  y en las remuneraciones </t>
  </si>
  <si>
    <t>RELACION INGRESO-GASTO EN SERVICIOS COMUNITARIOS</t>
  </si>
  <si>
    <t xml:space="preserve">       Gasto ejecutado</t>
  </si>
  <si>
    <t>Ingreso por impuesto al banano Ley 7313 y sus reformas (No de debe aplicarse a servicios personales)</t>
  </si>
  <si>
    <t>Ingreso de la Ley de Simplificación y Eficiencia Tributarias Nº 8114</t>
  </si>
  <si>
    <t>PROGRAMA III, RECURSOS LEY Nº8114</t>
  </si>
  <si>
    <t>Unidad Técnica de Gestión Vial Cantonal (gastos realizados con recursos de la Ley Nº 8114)</t>
  </si>
  <si>
    <t>Gastos realizados en Vías de comunicación, financiados con recursos de la Ley Nº 8114.</t>
  </si>
  <si>
    <t>Proyectos realizados con recursos de la ley Nº 8114.</t>
  </si>
  <si>
    <t xml:space="preserve">Unidad Técnica de Gestión Vial Municipal  </t>
  </si>
  <si>
    <t>En otros programas (incluir justificación)</t>
  </si>
  <si>
    <t>Total aplicado</t>
  </si>
  <si>
    <t xml:space="preserve">Ingreso proveniente del Consejo Nacional de la Política Pública de la Persona 
Joven (CPJ)
</t>
  </si>
  <si>
    <t>Fondo proveniente del Consejo Nacional de la Política Pública de la Persona Joven</t>
  </si>
  <si>
    <t xml:space="preserve">       Recibido del ejercicio (más intereses)</t>
  </si>
  <si>
    <t>Otro ingreso específico</t>
  </si>
  <si>
    <t xml:space="preserve">     b.  Aporte del Gobierno para caminos</t>
  </si>
  <si>
    <t>Para girar al Comité Cantonal de Deportes y Recreación artículo 170 del Código Municipal.</t>
  </si>
  <si>
    <t>%</t>
  </si>
  <si>
    <t xml:space="preserve">      Monto para calcular el 3%</t>
  </si>
  <si>
    <t xml:space="preserve">   Total</t>
  </si>
  <si>
    <t xml:space="preserve">   Total que debió girarse</t>
  </si>
  <si>
    <t>Unión Nacional de Gobiernos Locales</t>
  </si>
  <si>
    <t>Transferencia a la Unión Nacional de Gobiernos Locales</t>
  </si>
  <si>
    <t>Programa II: Servicios Comunitarios</t>
  </si>
  <si>
    <t>Gastos realizados en Vías de comunicación, financiados con los ingresos de las Leyes 6809, 5060, 5259, 6909, 7097 y 7138)</t>
  </si>
  <si>
    <t>Transferencia a la Federación de Municipalidades de Guanacaste</t>
  </si>
  <si>
    <t>Transferencia a la Federación de Gobiernos Locales Fronterizos con Nicaragua</t>
  </si>
  <si>
    <t>Transferencia a la Federación de Municipalidades Productoras de Banano</t>
  </si>
  <si>
    <t>Transferencia a la Liga de Municipalidades de Heredia</t>
  </si>
  <si>
    <t>Transferencia a la Federación de Municipalidades y Concejos de Distrito del Pácifico</t>
  </si>
  <si>
    <t>Transferencia a la Federación de Municipalidades del Pacífico Sur</t>
  </si>
  <si>
    <t>Transferencia a la Federación de Municipalidades de Cartago</t>
  </si>
  <si>
    <t xml:space="preserve">INGRESO </t>
  </si>
  <si>
    <t>DEL PERIODO</t>
  </si>
  <si>
    <t xml:space="preserve">       Timbres Pro-parques Nacionales Ley Nº7788</t>
  </si>
  <si>
    <t>PROG</t>
  </si>
  <si>
    <t>TITULO</t>
  </si>
  <si>
    <t>Nº LEY</t>
  </si>
  <si>
    <t>AÑO</t>
  </si>
  <si>
    <t xml:space="preserve">      Intereses generados</t>
  </si>
  <si>
    <t xml:space="preserve">     Recibido por alquileres de terrenos milla marítima</t>
  </si>
  <si>
    <t>Aporte IFAM licores nacionales y extranjeros</t>
  </si>
  <si>
    <t xml:space="preserve">       Ley de Simplificación y Eficiencia Tributarias Nº8114</t>
  </si>
  <si>
    <t>Junta de Desarrollo Regional de la Zona Sur (JUDESUR)</t>
  </si>
  <si>
    <t>Otro recurso específico...</t>
  </si>
  <si>
    <t>Ejecutado en...</t>
  </si>
  <si>
    <t xml:space="preserve">     Intereses generados</t>
  </si>
  <si>
    <t xml:space="preserve">Fondo servicio de cementerio </t>
  </si>
  <si>
    <t xml:space="preserve">       Partidas específicas</t>
  </si>
  <si>
    <t>Renglón presupuestado</t>
  </si>
  <si>
    <t xml:space="preserve">     Intereses Generados</t>
  </si>
  <si>
    <t xml:space="preserve">    Intereses Generados</t>
  </si>
  <si>
    <t>Intereses generados</t>
  </si>
  <si>
    <t xml:space="preserve">       Recibido por multas infracción Ley de Tránsito (mas intereses)</t>
  </si>
  <si>
    <t xml:space="preserve">      Ingreso del período (más intereses)</t>
  </si>
  <si>
    <t xml:space="preserve">      Recibido del Fondo Forestal por impuesto forestal (mas intereses)</t>
  </si>
  <si>
    <t xml:space="preserve">      Recibido del ejercicio (más intereses)</t>
  </si>
  <si>
    <t xml:space="preserve">      Multas por aprehensión de animales (más intereses)</t>
  </si>
  <si>
    <t xml:space="preserve">INTERESES </t>
  </si>
  <si>
    <t>GENERADOS</t>
  </si>
  <si>
    <t>PRESTAMO</t>
  </si>
  <si>
    <t>AUTOMATICO</t>
  </si>
  <si>
    <t xml:space="preserve"> Menos:</t>
  </si>
  <si>
    <t xml:space="preserve">              Otro Concepto que reste</t>
  </si>
  <si>
    <t xml:space="preserve">            Otro concepto que sume..</t>
  </si>
  <si>
    <t>DETALLE</t>
  </si>
  <si>
    <t>EJECUCIÓN</t>
  </si>
  <si>
    <t>III-..</t>
  </si>
  <si>
    <t>LEY 8114</t>
  </si>
  <si>
    <t>Ingreso por endeudamiento</t>
  </si>
  <si>
    <t>Extensión Km2</t>
  </si>
  <si>
    <t>Ingresos totales Ley 8114</t>
  </si>
  <si>
    <t>Egresos totales Ley 8114</t>
  </si>
  <si>
    <t>Presupuesto definitivo Ley 8114</t>
  </si>
  <si>
    <t>Ingresos totales definitivos</t>
  </si>
  <si>
    <t>Ingresos totales reales</t>
  </si>
  <si>
    <t>Ingresos propios definitivos</t>
  </si>
  <si>
    <t>Ingresos propios real</t>
  </si>
  <si>
    <t>Impuesto IBI ingreso total</t>
  </si>
  <si>
    <t>Egresos totales definitivos</t>
  </si>
  <si>
    <t>Egresos totales reales</t>
  </si>
  <si>
    <t>Gastos Administrativos (actividad 01, Programa 01)</t>
  </si>
  <si>
    <t>Gastos de Auditoría Interna (actividad 02, Programa 01)</t>
  </si>
  <si>
    <t>Gastos Administrativos totales</t>
  </si>
  <si>
    <t>Remuneraciones (gasto real)</t>
  </si>
  <si>
    <t>Pago de deuda (gasto real en amortización e intereses)</t>
  </si>
  <si>
    <t>Gasto de Capital (gasto real, según clasificación económica)</t>
  </si>
  <si>
    <t>Programa II: Servicios Comunitarios (gasto real)</t>
  </si>
  <si>
    <t>Programa III: Inversiones (gasto real)</t>
  </si>
  <si>
    <t>% pendiente de cobro</t>
  </si>
  <si>
    <t>MOROSIDAD</t>
  </si>
  <si>
    <t>Cualquier ajuste o aclaración realizarla en estos espacios:</t>
  </si>
  <si>
    <t xml:space="preserve">Elaborado por:  </t>
  </si>
  <si>
    <t>Fecha:</t>
  </si>
  <si>
    <t>MUNICIPALIDAD DE</t>
  </si>
  <si>
    <t>Fondo Asignaciones Familiares (FODESAF)</t>
  </si>
  <si>
    <t>LIQUIDACIÓN DE PRESTAMOS</t>
  </si>
  <si>
    <t>FONDO ASIGNACIONES FAMILARES</t>
  </si>
  <si>
    <t>(FODESAF)</t>
  </si>
  <si>
    <t>Menos:  Saldos con destino específico</t>
  </si>
  <si>
    <t>DETALLE DEL SUPERÁVIT ESPECÍFICO:</t>
  </si>
  <si>
    <t>PROGRAMAS</t>
  </si>
  <si>
    <t>C.G.R</t>
  </si>
  <si>
    <t>DIFIER.</t>
  </si>
  <si>
    <t>TOTALES</t>
  </si>
  <si>
    <t>MUNICIP.</t>
  </si>
  <si>
    <t>COMPROBACION DE TOTALES</t>
  </si>
  <si>
    <t>OBJETO GASTO</t>
  </si>
  <si>
    <t>INFORME</t>
  </si>
  <si>
    <t>MIDEPLAN Recursos PL-480</t>
  </si>
  <si>
    <t xml:space="preserve">Gastos realizados con los recursos del impuesto por movilización de carga portuaria Ley 5582 </t>
  </si>
  <si>
    <t>Gastos realizados con los recursos del impuesto por movilización de carga portuaria Ley 4429</t>
  </si>
  <si>
    <t>Gastos realizados con los recursos del impuesto por movilización de carga portuaria Ley 6975</t>
  </si>
  <si>
    <t>Gastos realizados con los recursos del Impuesto a personas que entran y salen del país Ley Nº 7866</t>
  </si>
  <si>
    <t>Impuesto sobre la propiedad de bienes inmuebles</t>
  </si>
  <si>
    <t>Impuesto sobre la propiedad de bienes inmuebles, Ley No. 7729</t>
  </si>
  <si>
    <t>Impuesto sobre la propiedad de bienes inmuebles, Ley No. 7509</t>
  </si>
  <si>
    <t>Impuestos específicos sobre productos agropecuarios y forestales</t>
  </si>
  <si>
    <t>Impuestos específicos sobre bienes manufacturados</t>
  </si>
  <si>
    <t>Impuesto sobre palma africana y producción de aceite</t>
  </si>
  <si>
    <t>Impuestos específicos a los servicios de diversión y esparcimiento</t>
  </si>
  <si>
    <t>Impuesto sobre espectáculos públicos 6%</t>
  </si>
  <si>
    <t>Licencias profesionales comerciales y otros permisos</t>
  </si>
  <si>
    <t>Impuesto pro-cementerio</t>
  </si>
  <si>
    <t>Impuesto por movilización de carga portuaria</t>
  </si>
  <si>
    <t>Impuesto de salida al exterior</t>
  </si>
  <si>
    <t>IMPUESTO DE TIMBRES</t>
  </si>
  <si>
    <t>Timbre Pro-parques Nacionales.</t>
  </si>
  <si>
    <r>
      <t>Fondo del Impuesto sobre bienes inmuebles, 76% que no puede ser utilizado como gasto administrativo. (</t>
    </r>
    <r>
      <rPr>
        <sz val="11"/>
        <rFont val="Arial Narrow"/>
        <family val="2"/>
      </rPr>
      <t>100% menos el 10%  de las Jtas educación, el 3% del Registro Nacional, el 1% para el ONT, y el 10%  para gastos administrativos = 76%</t>
    </r>
    <r>
      <rPr>
        <b/>
        <sz val="11"/>
        <rFont val="Arial Narrow"/>
        <family val="2"/>
      </rPr>
      <t>)</t>
    </r>
  </si>
  <si>
    <t xml:space="preserve">     76% del impuesto sobre bienes inmuebles</t>
  </si>
  <si>
    <t>Fondo del Impuesto sobre bienes inmuebles 76%, Ley 7729</t>
  </si>
  <si>
    <t>Gastos realizados con recursos del 76% del IBI, Ley Nº 7729</t>
  </si>
  <si>
    <t>Otros</t>
  </si>
  <si>
    <t>Fondo del Impuesto sobre bienes inmuebles, 76% Ley Nº 7729</t>
  </si>
  <si>
    <t>OTROS</t>
  </si>
  <si>
    <t>Venta de agua</t>
  </si>
  <si>
    <t>Servicios de alcantarillado sanitario y pluvial</t>
  </si>
  <si>
    <t>Servicio de alcantarillado sanitario</t>
  </si>
  <si>
    <t>Servicio de alcantarillado pluvial</t>
  </si>
  <si>
    <t>Servicios de instalación y derivación de agua</t>
  </si>
  <si>
    <t>Servicios de saneamiento ambiental</t>
  </si>
  <si>
    <t>Servicios de recolección de basura</t>
  </si>
  <si>
    <t>Servicios de aseo de vías y sitios públicos</t>
  </si>
  <si>
    <t>Transferencias de capital del Gobierno Central (incluyen caja unica)</t>
  </si>
  <si>
    <t xml:space="preserve">(3) Son aquellos procesos que están orientados hacia lo esencial de la organización, lo más importante o fundamental por lo cual fue creada.   Ejemplo de procesos sustantivos municipales: La prestación de servicios comunitarios y la realización de proyectos o programas dirigidos a la ciudadanía (Programas II y III), así como los procesos de Administración Tributaria (IBI, patentes, construcciones, otros tributos) ubicados en el programa I. </t>
  </si>
  <si>
    <t>(4) Son aquellos que tienen el propósito de lograr que las actividades sustantivas se realicen de forma eficaz y eficiente, proporcionando los recursos requeridos para tal fin, sean estos financieros, humanos, tecnológicos o materiales.  En el programa I: Dirección y Administración General se ubican estos procesos de apoyo, con excepción de la Administración Tributaria (IBI, patentes, construcciones, otros tributos) que se catalogan como procesos sustantivos.  Ejemplo de procesos de apoyo en el Programa I: Gestión de servicio al cliente (Plataformas de servicios, contralorías de servicios), Gestión de recursos humanos, Servicios generales (seguridad, mensajería, misceláneos), Gestión de Administración Financiera (Contabilidad, Presupuesto, Tesorería), Adquisición de bienes y servicios,  asesoría legal, servicios informático</t>
  </si>
  <si>
    <t>Plazas en procesos sustantivos (3)</t>
  </si>
  <si>
    <t>Plazas en procesos de apoyo (4)</t>
  </si>
  <si>
    <t>PARTIDA  REMUNERACIONES (5)</t>
  </si>
  <si>
    <t>Otros (Justificar):</t>
  </si>
  <si>
    <t>Anexo-7 Estructura organizacional</t>
  </si>
  <si>
    <t>Anexo-3 Saldo en caja</t>
  </si>
  <si>
    <t>Anexo-2 Pendiente de cobro</t>
  </si>
  <si>
    <t>Anexo-5 Transferencias Presup Nal.</t>
  </si>
  <si>
    <t xml:space="preserve">   Obra o proyecto o programa</t>
  </si>
  <si>
    <t>ANEXO N° 8</t>
  </si>
  <si>
    <t xml:space="preserve">   IFAM</t>
  </si>
  <si>
    <t xml:space="preserve">   BN</t>
  </si>
  <si>
    <t xml:space="preserve">   BNC</t>
  </si>
  <si>
    <t xml:space="preserve">   BPDC</t>
  </si>
  <si>
    <t xml:space="preserve">   Otro</t>
  </si>
  <si>
    <t>ENTIDAD FINANCIERA</t>
  </si>
  <si>
    <t>Concepto del gasto incurrido</t>
  </si>
  <si>
    <t>Periodo</t>
  </si>
  <si>
    <t>(1) Deben incluirse los ingresos del superavit específico año anterior</t>
  </si>
  <si>
    <t>Ingreso real  por endeudamiento</t>
  </si>
  <si>
    <t xml:space="preserve">Total aplicación en gastos </t>
  </si>
  <si>
    <t xml:space="preserve">Evolución y destino del endeudamiento </t>
  </si>
  <si>
    <t xml:space="preserve">SALDO LIQUIDACION RESPECTIVA </t>
  </si>
  <si>
    <t>Concepto del gasto incurrido (2)</t>
  </si>
  <si>
    <t>(2) Proyecto, obra, programa, equipo etc.</t>
  </si>
  <si>
    <t>(5) Gasto real al 31 de diciembre</t>
  </si>
  <si>
    <t xml:space="preserve">Consejo Nacional de la Política Pública de la Persona Joven (CPJ)
</t>
  </si>
  <si>
    <t>Consejo Nacional de la Persona Adulta Mayor  (CONAPAM)</t>
  </si>
  <si>
    <t>Consejo Nacional de la Política Pública de la Persona Joven</t>
  </si>
  <si>
    <t xml:space="preserve">Consejo Nacional de la Persona Adulta Mayor  (CONAPAM)
</t>
  </si>
  <si>
    <t xml:space="preserve">       Aplicado según detalle</t>
  </si>
  <si>
    <t>Serivicios de depósito y tratamiento de basura</t>
  </si>
  <si>
    <t>Mantenimiento de parques y obras de ornato</t>
  </si>
  <si>
    <t>Servicios de alumbrado público</t>
  </si>
  <si>
    <t>Otros servicios comunitarios</t>
  </si>
  <si>
    <t>Servicios de instalación y limpieza de cloacas</t>
  </si>
  <si>
    <t>Servicios de matadero</t>
  </si>
  <si>
    <t>Derechos administrativos a actividades comerciales</t>
  </si>
  <si>
    <t>Otros derechos administrativos a actividades comerciales</t>
  </si>
  <si>
    <t>Otros derechos administrativos a otros servicios públicos</t>
  </si>
  <si>
    <t>Derechos de cementerio</t>
  </si>
  <si>
    <t>Multas de tránsito</t>
  </si>
  <si>
    <t>Otras multas</t>
  </si>
  <si>
    <t>Transferencias corrientes del Gobierno Central</t>
  </si>
  <si>
    <t>Transferencias corrientes de Instituciones Descentralizadas no Empresariales</t>
  </si>
  <si>
    <t>Servicio de acueductos</t>
  </si>
  <si>
    <t>Servicio de parques y obras de ornato</t>
  </si>
  <si>
    <t xml:space="preserve">     Total girado </t>
  </si>
  <si>
    <t>Para girar al Fondo de Desarrollo Municipal 8% del impuesto sobre bienes inmuebles (Ley Nº7509)</t>
  </si>
  <si>
    <t xml:space="preserve">     Total girado</t>
  </si>
  <si>
    <t>Para girar a la Junta Administrativa del Registro Nacional 3% del impuesto sobre bienes inmuebles (Ley Nº7509 Y 7729).</t>
  </si>
  <si>
    <t>Para girar al Instituto de Fomento y Asesoría Municipal 3% del impuesto sobre bienes inmuebles (Ley Nº7509).</t>
  </si>
  <si>
    <t>Transferencia al IFAM (3% del IBI, Ley 7509)</t>
  </si>
  <si>
    <t>Transferencia a la Junta Administrativa del Registro Nacional (3% del IBI, Leyes 7509 y 7729)</t>
  </si>
  <si>
    <t>Transferencia al Fondo de desarrollo municipal (8% del IBI, Ley 7509)</t>
  </si>
  <si>
    <t>PRESUPUESTO</t>
  </si>
  <si>
    <t>Transferencia a las juntas de educación (10% impuesto territorial y 10% IBI, Leyes 4340, 7509 Y 7729).</t>
  </si>
  <si>
    <t>Para girar al Gobierno Central 1% del impuesto sobre bienes inmuebles (Ley Nº7729).</t>
  </si>
  <si>
    <t>Transferencia al Gobierno Central -ONT- (1% del IBI, Ley 7729)</t>
  </si>
  <si>
    <t>Para las juntas de educación, 30% impuesto destace ganado vacuno y cerdoso (Ley 5259-73 y su reforma Ley Nº 6141-77).</t>
  </si>
  <si>
    <t xml:space="preserve">      30% impuesto destace ganado vacunoy cerdoso</t>
  </si>
  <si>
    <t>Transferencia a las juntas de educación, 30% impuesto destace ganado vacuno y cerdoso (Leyes 5259-73 y  6141-77).</t>
  </si>
  <si>
    <t>Mantenimiento y conservación caminos vecinales y calles urbanas</t>
  </si>
  <si>
    <t xml:space="preserve">     d.   Aporte I.F.A.M. Ley No. 6909 (Reformada por Ley 7097-85)</t>
  </si>
  <si>
    <t xml:space="preserve">     e.  Aporte Comisión Nacional de Emergencia (Ley No. 7138-89)</t>
  </si>
  <si>
    <t>Aporte del Consejo de Seguridad Vial, Peajes, Leyes 7314 o 7138</t>
  </si>
  <si>
    <t xml:space="preserve">               Monto girado en otra partida</t>
  </si>
  <si>
    <t>Fondo del servicio de depósito y tratamiento de basura</t>
  </si>
  <si>
    <t>Alcantarillado pluvial</t>
  </si>
  <si>
    <r>
      <t xml:space="preserve">Alquiler de terrenos </t>
    </r>
    <r>
      <rPr>
        <sz val="11"/>
        <rFont val="Arial Narrow"/>
        <family val="2"/>
      </rPr>
      <t>(Sólo alquiler de terrenos milla marítima)</t>
    </r>
  </si>
  <si>
    <t>Fondo del servicio de alcantarillado pluvial</t>
  </si>
  <si>
    <t>Aseo de vías y sitios públicos</t>
  </si>
  <si>
    <t>Recolección de basura</t>
  </si>
  <si>
    <t>Depósito y tratamiento de desechos sólidos</t>
  </si>
  <si>
    <t>Seguridad y vigilancia</t>
  </si>
  <si>
    <t>Parques y obras de ornato</t>
  </si>
  <si>
    <t>Egresos de operación del servicio (6)</t>
  </si>
  <si>
    <t>Sobrante de ingreso por tasa, una vez financiado el servicio (1-2)</t>
  </si>
  <si>
    <t>Otros ingresos relacionados con el servicio</t>
  </si>
  <si>
    <t>Total de ingresos disponibles para inversión (3+4)</t>
  </si>
  <si>
    <t>Inversiones del servicio</t>
  </si>
  <si>
    <t>Superávit o déficit total del servicio (5-6)</t>
  </si>
  <si>
    <t>% de gastos cubiertos por los ingresos del servicio (1+4)/(2+6)</t>
  </si>
  <si>
    <t>Subtotal (1-2)</t>
  </si>
  <si>
    <t>Egresos de operación del servicio (subtotal + gastos de administración)</t>
  </si>
  <si>
    <t>Porcentaje % ( * )</t>
  </si>
  <si>
    <t xml:space="preserve">      </t>
  </si>
  <si>
    <t xml:space="preserve">Construcción y conserv. caminos acceso a zonas cañeras (Municipalidad de Jiménez,  50% - Ley No. 4789-71 y sus reformas) </t>
  </si>
  <si>
    <t xml:space="preserve">     Servicio o proyecto donde fue ejecutado</t>
  </si>
  <si>
    <t>Alquiler milla marítima y cánones en nuevas concesiones (Ley 6043-77 y sus reformas)</t>
  </si>
  <si>
    <t>Plan de lotificación (Ley 6282-79, art. 2 Ley 6796-82 e inciso 4) del art. 4º del Código Municipal)</t>
  </si>
  <si>
    <t>Ingresos por patente de licores nacionales y extranjeras</t>
  </si>
  <si>
    <t>Subtotal</t>
  </si>
  <si>
    <t>ANEXO No 1</t>
  </si>
  <si>
    <t xml:space="preserve"> En colones</t>
  </si>
  <si>
    <t xml:space="preserve">INGRESOS </t>
  </si>
  <si>
    <t xml:space="preserve">SUPERÁVIT / DÉFICIT </t>
  </si>
  <si>
    <t>SUPERÁVIT LIBRE/DÉFICIT</t>
  </si>
  <si>
    <t>DETALLE SUPERÁVIT ESPECÍFICO:</t>
  </si>
  <si>
    <r>
      <t xml:space="preserve">REAL </t>
    </r>
    <r>
      <rPr>
        <b/>
        <vertAlign val="superscript"/>
        <sz val="11"/>
        <color indexed="8"/>
        <rFont val="Arial"/>
        <family val="2"/>
      </rPr>
      <t>1</t>
    </r>
  </si>
  <si>
    <t>ANEXO No 3</t>
  </si>
  <si>
    <t>Ingreso</t>
  </si>
  <si>
    <t>Impuesto sobre bienes inmuebles</t>
  </si>
  <si>
    <t>Patentes municipales</t>
  </si>
  <si>
    <t>Servicio de recolección de residuos</t>
  </si>
  <si>
    <t>Servicio de depósito y tratamiento de residuos</t>
  </si>
  <si>
    <t>Servicio de aseo de vías y sitios público</t>
  </si>
  <si>
    <t>Servicio de alcantarillado</t>
  </si>
  <si>
    <t>Otro....</t>
  </si>
  <si>
    <t>TOTAL</t>
  </si>
  <si>
    <t>SALDO EN CAJA</t>
  </si>
  <si>
    <t>2005</t>
  </si>
  <si>
    <t>Número de cuenta</t>
  </si>
  <si>
    <t xml:space="preserve"> -Otras diferencias de más</t>
  </si>
  <si>
    <t xml:space="preserve"> +Otras diferencias de menos</t>
  </si>
  <si>
    <t>00000000</t>
  </si>
  <si>
    <t>Mas:</t>
  </si>
  <si>
    <t>Cajas Recaudadoras</t>
  </si>
  <si>
    <t>Cajas Chicas</t>
  </si>
  <si>
    <t>Inversiones</t>
  </si>
  <si>
    <t>Partidas específicas vig. Anteriores (antes de 1999) NO CONTABILIZADAS</t>
  </si>
  <si>
    <t>Monto Asignado por Ley (2)</t>
  </si>
  <si>
    <t>Monto Presupuestado (4)</t>
  </si>
  <si>
    <t>Monto Ejecutado (5)</t>
  </si>
  <si>
    <t>Observaciones:</t>
  </si>
  <si>
    <t>DD</t>
  </si>
  <si>
    <t>Ingresos del periodo</t>
  </si>
  <si>
    <t>Superávit año anterior</t>
  </si>
  <si>
    <t>Total de ingresos</t>
  </si>
  <si>
    <t>Total ingresos</t>
  </si>
  <si>
    <t>Aplicación</t>
  </si>
  <si>
    <t>Programa II: Servicios Sociales</t>
  </si>
  <si>
    <t>Otro (especifique)</t>
  </si>
  <si>
    <t>Total ejecutado durante el periodo</t>
  </si>
  <si>
    <t>Suma a separar</t>
  </si>
  <si>
    <t>Observaciones:  DD</t>
  </si>
  <si>
    <t>Variable</t>
  </si>
  <si>
    <t>% de cumplimiento de metas de mejora</t>
  </si>
  <si>
    <t>% de cumplimiento de metas de operativas</t>
  </si>
  <si>
    <t>% Programado</t>
  </si>
  <si>
    <t>% Alcanzado</t>
  </si>
  <si>
    <t>Programa I</t>
  </si>
  <si>
    <t>Programa II</t>
  </si>
  <si>
    <t>Programa III</t>
  </si>
  <si>
    <t>Programa IV</t>
  </si>
  <si>
    <t>General (Todos los programas)</t>
  </si>
  <si>
    <t>Anexo Nro. 9</t>
  </si>
  <si>
    <t xml:space="preserve">% de cumplimiento de metas (general) </t>
  </si>
  <si>
    <t>Numero de Ley o Decreto ejecutivo H (1)</t>
  </si>
  <si>
    <t xml:space="preserve">Detalle  del proyectos y obras a financiar  </t>
  </si>
  <si>
    <t xml:space="preserve">FODESAF </t>
  </si>
  <si>
    <t>RED DE CUIDO</t>
  </si>
  <si>
    <t>Aporte del Consejo de Seguridad Vial, Multas por Infracción a la Ley de Tránsito, Ley 9078-2013</t>
  </si>
  <si>
    <t xml:space="preserve">       Fotalecimiento de la seguridad vial</t>
  </si>
  <si>
    <t xml:space="preserve">       Programa de inspectores de tránsito municipal</t>
  </si>
  <si>
    <t xml:space="preserve">       Aplicado por otro concepto (adjunta anexo)</t>
  </si>
  <si>
    <t>Aporte del Consejo de Seguridad Vial, Multas por Infracción a la Ley de Tránsito, Ley 7331-1993</t>
  </si>
  <si>
    <t>Para las juntas de educación y administrativas de los centros educativos publicos 10% impuesto sobre bienes inmuebles (Ley Nº7509 Y 7729).</t>
  </si>
  <si>
    <t>Federación  de Municipalidades de Alajuela</t>
  </si>
  <si>
    <t>Federación de Metropolitana de Municipalidades de San José</t>
  </si>
  <si>
    <t>Ley de Instalación de Estacionómetros (Parquímetros) Ley 3580</t>
  </si>
  <si>
    <t>Fondo Ley de Instalación de Estacionómetros (Parquímetros) N°3580</t>
  </si>
  <si>
    <t xml:space="preserve">Dato de la población del Cantón </t>
  </si>
  <si>
    <t>RECURSOS ESPECÍFICOS Y OTRAS OBLIGACIONES</t>
  </si>
  <si>
    <t>Anexo-9 Cumpl metas</t>
  </si>
  <si>
    <t>Anexo-8 Endeudamiento</t>
  </si>
  <si>
    <t>Mantenimiento de caminos y calles</t>
  </si>
  <si>
    <t>Cementerios</t>
  </si>
  <si>
    <t>Acueductos</t>
  </si>
  <si>
    <t>Mercados, plazas y ferias</t>
  </si>
  <si>
    <t>Servicios sociales y complementarios</t>
  </si>
  <si>
    <t>Estacionamientos y terminales</t>
  </si>
  <si>
    <t>Alumbrado público</t>
  </si>
  <si>
    <t>Alcantarillados sanitarios</t>
  </si>
  <si>
    <t>Complejos turísticos</t>
  </si>
  <si>
    <t>Mejoramiento en la zona marítimo terrestre</t>
  </si>
  <si>
    <t>Depósito y tratamiento de basura</t>
  </si>
  <si>
    <t>Mantenimiento de edificios</t>
  </si>
  <si>
    <t>Reparaciones menores de maquinaria y equipo</t>
  </si>
  <si>
    <t>Explotación de tajos y canteras</t>
  </si>
  <si>
    <t>En zona portuaria</t>
  </si>
  <si>
    <t>Inspección sanitaria</t>
  </si>
  <si>
    <t>Seguridad vial</t>
  </si>
  <si>
    <t>Seguridad y vigilancia en la comunidad</t>
  </si>
  <si>
    <t>Obras de hidrología</t>
  </si>
  <si>
    <t>Protección del medio ambiente</t>
  </si>
  <si>
    <t>Desarrollo urbano</t>
  </si>
  <si>
    <t>Dirección de servicios y mantenimiento</t>
  </si>
  <si>
    <t>Atención de emergencias cantonales</t>
  </si>
  <si>
    <t>Por incumplimiento de deberes de los propietarios de bienes inmuebles</t>
  </si>
  <si>
    <t>Aportes en especie para servicios y proyectos comunitarios</t>
  </si>
  <si>
    <t>Zona Portuaria (Muelle)</t>
  </si>
  <si>
    <r>
      <t xml:space="preserve">Educativos, culturales, </t>
    </r>
    <r>
      <rPr>
        <b/>
        <sz val="11"/>
        <rFont val="Arial Narrow"/>
        <family val="2"/>
      </rPr>
      <t xml:space="preserve">y </t>
    </r>
    <r>
      <rPr>
        <b/>
        <sz val="11"/>
        <color indexed="30"/>
        <rFont val="Arial Narrow"/>
        <family val="2"/>
      </rPr>
      <t>deportivos</t>
    </r>
  </si>
  <si>
    <r>
      <t xml:space="preserve">Educativos, </t>
    </r>
    <r>
      <rPr>
        <b/>
        <sz val="11"/>
        <color indexed="30"/>
        <rFont val="Arial Narrow"/>
        <family val="2"/>
      </rPr>
      <t>culturales</t>
    </r>
    <r>
      <rPr>
        <sz val="11"/>
        <rFont val="Arial Narrow"/>
        <family val="2"/>
      </rPr>
      <t>, y deportivos</t>
    </r>
  </si>
  <si>
    <t>( * )  El porcentaje se calculará sobre el total de los ingresos y será del 10%, si la Municipalidad determina otro porcentaje deberá justificarlo -(Ver oficio DFOE-DL-0207 (01801)-2012).</t>
  </si>
  <si>
    <r>
      <t xml:space="preserve">En esta hoja </t>
    </r>
    <r>
      <rPr>
        <b/>
        <sz val="11"/>
        <color indexed="30"/>
        <rFont val="Arial"/>
        <family val="2"/>
      </rPr>
      <t>no</t>
    </r>
    <r>
      <rPr>
        <sz val="11"/>
        <color indexed="30"/>
        <rFont val="Arial"/>
        <family val="2"/>
      </rPr>
      <t xml:space="preserve"> se incluyen los recuros de Partidas espcíficas</t>
    </r>
  </si>
  <si>
    <t>Gastos realizados con los recursos del Impuesto a personas salen por puesto fronterizo  del país Ley Nº 9154</t>
  </si>
  <si>
    <t>Impuesto a personas que  salen del país por aeropuertos  Ley Nº 9156</t>
  </si>
  <si>
    <t>Gastos realizados con los recursos del Impuesto a personas que  salen del país por aeropuertos  Ley Nº 9156</t>
  </si>
  <si>
    <t>Impuesto a personas que salen por puestos fronterizos  del país Ley Nº 9154</t>
  </si>
  <si>
    <t>(5)   Señalar el monto ejecutado al 31 de diciembre por la Municipalidad.</t>
  </si>
  <si>
    <t>Red de Cuido (Adulto Mayor e Infantil)</t>
  </si>
  <si>
    <t>Derechos de estacionamiento y terminales (artículo 9 de la ley N°3503)</t>
  </si>
  <si>
    <t>¡¡NUEVO!!</t>
  </si>
  <si>
    <t xml:space="preserve">       Derechos de estacionamiento y terminales (artículo 9 de la ley N°3503)</t>
  </si>
  <si>
    <t xml:space="preserve">       Instalación de Estacionómetros (Parquímetros Ley N°3580)</t>
  </si>
  <si>
    <t>Instalación de Estacionómetros (Parquímetros Ley N°3580)</t>
  </si>
  <si>
    <t xml:space="preserve">Derechos administrativos a los servicios de transporte por carretera </t>
  </si>
  <si>
    <t>Impuesto Fondo Forestales Artículo 42 de la  Ley 7575</t>
  </si>
  <si>
    <t>Venta de servicios 
 (Incluye subsidios)</t>
  </si>
  <si>
    <t xml:space="preserve">Red de Cuido Infantil  </t>
  </si>
  <si>
    <t>Construcción y equipamiento (CECUDI)</t>
  </si>
  <si>
    <t>FODESAF Fondo Red de Cuido  (Construcción y equipamiento)</t>
  </si>
  <si>
    <t>Fondo FODESAF (otros Programas)</t>
  </si>
  <si>
    <t>FODESAF Fondo Red de Cuido  (Venta de servicios Adulto mayor e Infantil)</t>
  </si>
  <si>
    <t>Partidas específicas  del Presupuesto Nacional (PP-232-001)</t>
  </si>
  <si>
    <t xml:space="preserve">        Aporte al Consejo Nacional de personas con discapacidad (CONAPDIS)</t>
  </si>
  <si>
    <t>Aporte al Consejo Nacional de Personas con Discapacidad (CONAPDIS) Ley N°9303</t>
  </si>
  <si>
    <t xml:space="preserve">Aporte al Consejo Nacional de Personas con Discapacidad (CONAPDIS)                                                      Inciso f) del Artículo 10 de la Ley N°9303. </t>
  </si>
  <si>
    <t xml:space="preserve">Ejecución Financiera de los Recursos originados en la  Ley de Presupuesto Ordinario y Extraordinario de la República </t>
  </si>
  <si>
    <t>Resultado Liq-2014 Ley 8114</t>
  </si>
  <si>
    <t>Saldo liquidación 2014 Ley 8114</t>
  </si>
  <si>
    <t>Ingresos reales 2015 Ley 8114</t>
  </si>
  <si>
    <t xml:space="preserve">Unidades habitacionales segpun ultimo Censo </t>
  </si>
  <si>
    <t>Fondo Inatalación de parqumetros ley N°3580</t>
  </si>
  <si>
    <t>Fondo derechos de estacionamiento Ley N°3503</t>
  </si>
  <si>
    <t xml:space="preserve">Otros servicios comunitarios (Red de cuido IMAS y FODESAF) </t>
  </si>
  <si>
    <t xml:space="preserve">Aporte FODESAF </t>
  </si>
  <si>
    <t>Aporte del IMAS</t>
  </si>
  <si>
    <t>FODESAF  Construcción Red de cuido</t>
  </si>
  <si>
    <t xml:space="preserve">Aporte IMAS </t>
  </si>
  <si>
    <t>En esta hoja no se liquidan los recursos  destinados a la Redes de cuido. Los gastos para la Redes de cuido se liquidan en al hoja "RED DE CUIDO".                      Aquí se liquidan los recursos de FODESAF para otras finalidades</t>
  </si>
  <si>
    <t>Gastos realizado con recursos del FODESAF otras finalidades</t>
  </si>
  <si>
    <t>Gastos realizado con recursos del FODESAF Red de cuido</t>
  </si>
  <si>
    <t>Aporte FODESAF</t>
  </si>
  <si>
    <t>CONAPAM</t>
  </si>
  <si>
    <t>Gastos realizado con recursos del IMAS</t>
  </si>
  <si>
    <t xml:space="preserve">Federacion de concejos municipales de distrito de costa rica
</t>
  </si>
  <si>
    <t>Federacion de municipalidades de la region sur de la provincia de puntarenas (FEDEMSUR)</t>
  </si>
  <si>
    <t>Federacion de concejos municipales de distrito de costa rica</t>
  </si>
  <si>
    <t>FODESAF Red de Cuido construccion y equipamiento</t>
  </si>
  <si>
    <t>FODESAF Red de Cuido Venta de servicios</t>
  </si>
  <si>
    <t>Justificación….</t>
  </si>
  <si>
    <t>Transferencia al Consejo Nacional de personas con discapacidad (CONAPDIS)</t>
  </si>
  <si>
    <t xml:space="preserve">Ingresos aportes del IMAS </t>
  </si>
  <si>
    <r>
      <t xml:space="preserve">Recursos recibidos al 31 de diciembre </t>
    </r>
    <r>
      <rPr>
        <sz val="11"/>
        <rFont val="Arial"/>
        <family val="2"/>
      </rPr>
      <t>(1)</t>
    </r>
  </si>
  <si>
    <t>Bancos                                             Caja Unica del Estado (CUE)</t>
  </si>
  <si>
    <t xml:space="preserve"> +Depósitos no registrados por el Banco (CUE)</t>
  </si>
  <si>
    <t xml:space="preserve"> -Notas de débito no tomadas por el Banco (CUE)</t>
  </si>
  <si>
    <t xml:space="preserve"> +Notas de crédito no registradas por el Banco (CUE)</t>
  </si>
  <si>
    <t xml:space="preserve"> -Cheques Girados y no cambiados (CUE)</t>
  </si>
  <si>
    <t>Total Cuentas Bancarias (CUE)</t>
  </si>
  <si>
    <t>ESTADO DEL PENDIENTE DE COBRO AL 31 DE DICIEMBRE DEL 2016</t>
  </si>
  <si>
    <t>Ingreso por superávit 2015</t>
  </si>
  <si>
    <t xml:space="preserve">   Recursos Ley N°8114 (Según Ley N°9329)</t>
  </si>
  <si>
    <t>¡NUEVO!</t>
  </si>
  <si>
    <t>Anexo-1 Formato Liquidacion 2018</t>
  </si>
  <si>
    <t>Partidas Específicas Titulo 130 Presupuesto Nacional</t>
  </si>
  <si>
    <t>Notas de crédito sin registrar</t>
  </si>
  <si>
    <t xml:space="preserve">  Monto aplicado en el Prog. II</t>
  </si>
  <si>
    <t xml:space="preserve">  Monto aplicado en Proyectos Prog. III</t>
  </si>
  <si>
    <r>
      <t xml:space="preserve">Menos: </t>
    </r>
    <r>
      <rPr>
        <sz val="11"/>
        <rFont val="Arial Narrow"/>
        <family val="2"/>
      </rPr>
      <t>Monto inversiones aplicadas en el Prog. II</t>
    </r>
  </si>
  <si>
    <t>Fondo de Desarrollo Municipal</t>
  </si>
  <si>
    <t>Dado que estos recursos no tienen una aplicación específica deben incorporarse en el rubro de ingresos libres.</t>
  </si>
  <si>
    <t>INGRESOS REALES 2018</t>
  </si>
  <si>
    <t>Utilidades de festejos populares 2018</t>
  </si>
  <si>
    <t>Otras tranferencias del Presupuesto Nacional recibidas 2018</t>
  </si>
  <si>
    <t>Superávit libre o Déficit 2017 (déficit se digita en negativo)</t>
  </si>
  <si>
    <t>SUPERÁVIT ESPECÍFICO LIQUIDACION 2017</t>
  </si>
  <si>
    <t>EGRESOS REALES 2018</t>
  </si>
  <si>
    <t>Egreso real 2018</t>
  </si>
  <si>
    <t>Egresos reales 2018</t>
  </si>
  <si>
    <t>Total egresos reales 2018</t>
  </si>
  <si>
    <t xml:space="preserve">       Monto a transferir en el 2018</t>
  </si>
  <si>
    <t xml:space="preserve">     Saldo liquidación 2017</t>
  </si>
  <si>
    <t xml:space="preserve">        + Saldo liquidación 2017</t>
  </si>
  <si>
    <t xml:space="preserve">      a.  Programas deportivos:  Saldo liquidación 2017</t>
  </si>
  <si>
    <t xml:space="preserve">      b.  Programas culturales:  Saldo liquidación 2017</t>
  </si>
  <si>
    <t xml:space="preserve">       Saldo liquidación 2017</t>
  </si>
  <si>
    <t xml:space="preserve">      Saldo liquidación 2017 (más intereses)</t>
  </si>
  <si>
    <t xml:space="preserve">      Saldo de liquidación 2017 (más intereses)</t>
  </si>
  <si>
    <t xml:space="preserve">      Más:  Saldo liquidación 2017</t>
  </si>
  <si>
    <t xml:space="preserve">      Saldo liquidación de 2017</t>
  </si>
  <si>
    <t xml:space="preserve">       Saldo liquidación de 2017</t>
  </si>
  <si>
    <t xml:space="preserve">       Saldo liquidación 2017 (más intereses)</t>
  </si>
  <si>
    <t>Utilidad Comisión de Fiestas (superávit 2017)</t>
  </si>
  <si>
    <t>PERIODO 2018</t>
  </si>
  <si>
    <t>AL 31/12/2018</t>
  </si>
  <si>
    <t>EN 2018</t>
  </si>
  <si>
    <t>LIQUID-2018</t>
  </si>
  <si>
    <t>EN EL PERIODO 2018</t>
  </si>
  <si>
    <t>Saldo de liquidación 2017 (más intereses)</t>
  </si>
  <si>
    <t>LIQUIDACION DEL PRESUPUESTO AÑO 2018</t>
  </si>
  <si>
    <t>Notas de crédito sin registrar 2018</t>
  </si>
  <si>
    <t>Depósitos sin contabilizar 2018</t>
  </si>
  <si>
    <t xml:space="preserve">              Notas de débito sin registrar 2018</t>
  </si>
  <si>
    <t xml:space="preserve">1/ Incluye los compromisos presupuestarios contraídos al 31-12-2018, pendientes de liquidación, según lo establecido </t>
  </si>
  <si>
    <t>AL 31-12-2018</t>
  </si>
  <si>
    <t>LIQUIDACIÓN DEL PRESUPUESTO DEL AÑO 2018</t>
  </si>
  <si>
    <t>Notas de crédito sin contabilizar 2018</t>
  </si>
  <si>
    <t>Notas de débito sin registrar 2018</t>
  </si>
  <si>
    <t>Monto facturado en el 2018</t>
  </si>
  <si>
    <t>Monto puesto al cobro durante el 2018</t>
  </si>
  <si>
    <t>Total recaudado en el 2018</t>
  </si>
  <si>
    <t>Total Morosidad al 31/12/2018</t>
  </si>
  <si>
    <t>Pendiente de cobro al 31-12-2017</t>
  </si>
  <si>
    <t>AL 31 DE DICIEMBRE DE 2018</t>
  </si>
  <si>
    <t>Saldo Efectivo al 31/12/2018</t>
  </si>
  <si>
    <t>SALDO EN CAJA AL 31/12/2018</t>
  </si>
  <si>
    <t>Saldo al 31/12/2017 según estado del Banco (CUE)</t>
  </si>
  <si>
    <t>Monto Recibido en el  2018  (3)</t>
  </si>
  <si>
    <t>Saldo Liquidacion 2018 (6)</t>
  </si>
  <si>
    <t>Monto saldo de liquidación 2017</t>
  </si>
  <si>
    <t>(6)   Monto recibido del periodo mas el saldo de liquidación 2017, menos la ejecución del 2018</t>
  </si>
  <si>
    <t>AÑO: 2018</t>
  </si>
  <si>
    <t>INFORMACIÓN PARA INDICADORES DE GESTION  FINANCIERA PRESUPUESTARIA 2018</t>
  </si>
  <si>
    <t>Total de morosidad al 31-12-2018</t>
  </si>
  <si>
    <t>Monto puesto al cobro 2018</t>
  </si>
  <si>
    <t>RESULTADO LIQUIDACIÓN 2018</t>
  </si>
  <si>
    <t>Superávit libre 2018</t>
  </si>
  <si>
    <t>Número de plazas aprobadas 2018</t>
  </si>
  <si>
    <t>Superávit específico 2018</t>
  </si>
  <si>
    <t>Resultado liquidación 2018</t>
  </si>
  <si>
    <r>
      <t>2019</t>
    </r>
    <r>
      <rPr>
        <sz val="10"/>
        <rFont val="Arial"/>
        <family val="2"/>
      </rPr>
      <t xml:space="preserve"> (2)</t>
    </r>
  </si>
  <si>
    <t>(2) Plazas aprobadas en el Presupuesto Inicial 2019</t>
  </si>
  <si>
    <t>Grado de cumplimiento de las metas del plan operativo anual 2018</t>
  </si>
  <si>
    <t>Nota:  Los datos se pueden tomar de la Matriz de Excel del plan operativo anual 2018, siempre y cuando haya sido debidamente llenada durante el periodo 2018 (presupuestos extraordinarios, modificaciones y la ejecución), especificamente de la hoja de "METAS CUMPLIDAS".</t>
  </si>
  <si>
    <t>Tipo de Liquidación</t>
  </si>
  <si>
    <t xml:space="preserve">Sesión y fecha de aprobación del Concejo Municipal </t>
  </si>
  <si>
    <t>Liquidación Incial</t>
  </si>
  <si>
    <t>Ajuste a la Liquidación No. 1</t>
  </si>
  <si>
    <t>Ajuste a la Liquidación No. 2</t>
  </si>
  <si>
    <t>Ajuste a la Liquidación No. 3</t>
  </si>
  <si>
    <t>Ajuste a la Liquidación No. 4</t>
  </si>
  <si>
    <t>Ajuste a la Liquidación No. 5</t>
  </si>
  <si>
    <t>Ajuste a la Liquidación No. 6</t>
  </si>
  <si>
    <t>Ajuste a la Liquidación No. 7</t>
  </si>
  <si>
    <t>LIQUIDACIÓN PERIODO 2018</t>
  </si>
  <si>
    <t>LIQUIDACION PRELIMINAR</t>
  </si>
  <si>
    <t>Ejecución total Programa I</t>
  </si>
  <si>
    <t>Ejecución total Programa II</t>
  </si>
  <si>
    <t>Ejecución total Programa III</t>
  </si>
  <si>
    <t>Ejecución total Programa IV</t>
  </si>
  <si>
    <t>Anexo-6 Indice de gestión financiera</t>
  </si>
  <si>
    <r>
      <t xml:space="preserve">       Aporte al </t>
    </r>
    <r>
      <rPr>
        <b/>
        <i/>
        <u/>
        <sz val="11"/>
        <rFont val="Arial Narrow"/>
        <family val="2"/>
      </rPr>
      <t>Fondo Parques Nacionales</t>
    </r>
  </si>
  <si>
    <r>
      <t xml:space="preserve">       Ejecución en </t>
    </r>
    <r>
      <rPr>
        <b/>
        <i/>
        <u/>
        <sz val="11"/>
        <rFont val="Arial Narrow"/>
        <family val="2"/>
      </rPr>
      <t>Estrategias de protección medio ambiente</t>
    </r>
  </si>
  <si>
    <t>MUNICIPALIDAD DE TARRAZU</t>
  </si>
  <si>
    <t>II Etapa construccion salon multiusos S. Marcos</t>
  </si>
  <si>
    <t>Decreto N° 35225-H</t>
  </si>
  <si>
    <t xml:space="preserve">Construccion y equipamiento de salon comunal e internet para el distrito de San Carlos </t>
  </si>
  <si>
    <t xml:space="preserve">Construccion Graderias estadio Municipal </t>
  </si>
  <si>
    <t xml:space="preserve">Construccion y mantenimiento de relleno sanitario del Canton de Tarrazú </t>
  </si>
  <si>
    <t>Mejoras del Acueducto Rural en Alto de San Juan en San Carlos de Tarrazú</t>
  </si>
  <si>
    <t>Mejoras del Acueducto Rural en Quebrada Seca en San Carlos de Tzú</t>
  </si>
  <si>
    <t>MEJORAS SALON MULTIUSOS S. MARTIN DE S. LORENZO DE TARRAZU</t>
  </si>
  <si>
    <t>MEJORAS SALON COMUNAL SAN RAFAEL SAN LORENZO DE TARRAZU</t>
  </si>
  <si>
    <t>MEJORAS CANCHA MULTIUSOS BAJO SAN José</t>
  </si>
  <si>
    <t>MEJORAS SALON COMUNAL QUEBRADA SECA S.C. CAMBIO</t>
  </si>
  <si>
    <t>MEJORAS SALON COMUNAL ALTO SAN JUAN SAN CARLOS</t>
  </si>
  <si>
    <t xml:space="preserve">CONSTRUCCION II ETAPA CANCHA TECHADA SAN PEDRO, DISTRITO SAN MARCOS                                 </t>
  </si>
  <si>
    <t>Proyecto I Etapa construcción salon de reuniones Santa Marta, San Lorenzo</t>
  </si>
  <si>
    <t>MEJORAS AL SALON COMUNAL DE SAN CARLOS</t>
  </si>
  <si>
    <t>Mejoras al salon comunal San francisco</t>
  </si>
  <si>
    <t>Mejoras al campo deportivo San Carlos de Tarrazu</t>
  </si>
  <si>
    <t>MEJORAS DE LA PLAZOLETA DEL PARQUE CENTRAL DE SAN MARCOS</t>
  </si>
  <si>
    <t>MEJORAMIENTO DE LA CANCHA DE FUTBOL DE LA COMUNIDAD DE NAPOLES DE S LORENZO I ETAPA</t>
  </si>
  <si>
    <t>Mejoras Campo deportivo San Carlos II etapa</t>
  </si>
  <si>
    <t>Construccion acera peatonal desde el estadio Municipal hasta el puente del rio Pirris</t>
  </si>
  <si>
    <t>Construccion de cabezales en camino Cerro Nara S.L.</t>
  </si>
  <si>
    <t>Mejoras salon comunal Quebrada Seca S.C.</t>
  </si>
  <si>
    <t>Compra de instrumentos musicales para la banda Municipal Café Tarrazu</t>
  </si>
  <si>
    <t>MEJORAMIENTO DE LA CANCHA DE FUTBOL DE LA COMUNIDAD DE NAPOLES DE S LORENZO II ETAPA</t>
  </si>
  <si>
    <t>Mejoras en la cancha multiuosos San Carlos II etapa</t>
  </si>
  <si>
    <t>Mejoras salon comunal San Francisco II etapa distrito _S. Carlos</t>
  </si>
  <si>
    <t>Construccion acera peatonal de San Marcos de Tarrazu hacia el Rodeo desde casa de Elides Zamora</t>
  </si>
  <si>
    <t>Compra de terreno San Lorenzo, distrito de San Lorenzo</t>
  </si>
  <si>
    <t>Construcción de aula anexa a las aulas de la Asociacion de  Desarrollo San Lorenzo</t>
  </si>
  <si>
    <t>Mejoras de la cancha de futbol de San Jeronimo</t>
  </si>
  <si>
    <t>Mejoras salon comunal de San Francisco, III etapa</t>
  </si>
  <si>
    <t>Mejoras salon multiusos Quebrada Seca II etapa</t>
  </si>
  <si>
    <t>CONSTRUCCION DE ACERA CON BARANDA S/ PUENTE DE ENTRADA CLINICA C.C.S.S. SAN MARCOS</t>
  </si>
  <si>
    <t>MEJORAS A LA CANCHA MULTIUSOS DE SAN LORENZO</t>
  </si>
  <si>
    <t>MEJORAS AL SALON MULTIUSOS DE SANTA MARTA, SAN LORENZO</t>
  </si>
  <si>
    <t>MEJORAS AL SALON COMUNAL DE SAN BERNARDO, SAN LORENZO</t>
  </si>
  <si>
    <t>MEJORAS AL SALON COMUNAL DE LA ESPERANZA, SAN LORENZO</t>
  </si>
  <si>
    <t>MEJORAS A LA PLAZA DE DEPORTES DE ZAPOTAL, SAN LORENZO</t>
  </si>
  <si>
    <t>CONSTRUCCION DE AGREGADO AL SALON COMUNAL DE MATA DE CAÑA, SAN LORENZO</t>
  </si>
  <si>
    <t>MEJORAS AL SALON MULTIUSOS DE NAPOLES, SAN LORENZO</t>
  </si>
  <si>
    <t>ALUMBRADO PUBLICO EN LA COMUNIDAD DE SAN CARLOS</t>
  </si>
  <si>
    <t>MEJORAS AL SALON COMUNAL DE BAJO SAN José, SAN CARLOS</t>
  </si>
  <si>
    <t>MEJORAS AL SALON COMUNAL DE SAN JERONIMO, SAN CARLOS</t>
  </si>
  <si>
    <t>CONTINUACIÓN DE ACERA EN LA COMUNIDAD DE SAN MARCOS, DISTRITO SAN MARCOS</t>
  </si>
  <si>
    <t>MEJORA DE VESTIDORES DE LA CANCHA DE DEPORTES DE SAN LORENZO, DISTRITO SAN LORENZO</t>
  </si>
  <si>
    <t>COLOCACIÓN DE MALLA EN LA PLAZA DE DEPORTES DE ZAPOTAL, DISTRITO SAN LORENZO</t>
  </si>
  <si>
    <t>CONSTRUCCIÓN DEL SALÓN MULTIUSO ALTO SAN JUAN, I ETAPA, DISTRITO SAN CARLOS</t>
  </si>
  <si>
    <t xml:space="preserve">Mejoras Edificio Municipal </t>
  </si>
  <si>
    <t xml:space="preserve">Derecho de estacionamiento y Terminales </t>
  </si>
  <si>
    <t xml:space="preserve">Patronato Nacional de la Infancia </t>
  </si>
  <si>
    <t>Ley N° 7788 10% aporte CONAGEBIO</t>
  </si>
  <si>
    <t>2018CD-000041-0002900001</t>
  </si>
  <si>
    <t>2018LA-000012-00029000001,2018CD-000044-0002900001,2018LA-000008-0002900001,2018CD,2018CD-000010-0002900001</t>
  </si>
  <si>
    <t>2018LA-000014-0002900001,2018LA-000009-0002900001,2018CD-.000040-0002900001</t>
  </si>
  <si>
    <t xml:space="preserve">Saldo de partidas especificas </t>
  </si>
  <si>
    <t>Saldo de transferencia Anexo-5 transferencias</t>
  </si>
  <si>
    <t xml:space="preserve">FODESAF Red de cuido contruccion y equipamiento </t>
  </si>
  <si>
    <t xml:space="preserve">Patronato Nacional de la infancia </t>
  </si>
  <si>
    <t xml:space="preserve">Nombre del Alcaldesa Municipal </t>
  </si>
  <si>
    <t xml:space="preserve">Ana Lorena Rovira Gutierrez </t>
  </si>
  <si>
    <t xml:space="preserve">Firma del alcalde </t>
  </si>
  <si>
    <t xml:space="preserve">Nombre del Funcionario Responsable </t>
  </si>
  <si>
    <t xml:space="preserve">Proceso de liquidacion Presupuestaria </t>
  </si>
  <si>
    <t xml:space="preserve">Manuel Cordero Retana </t>
  </si>
  <si>
    <t xml:space="preserve">Firma </t>
  </si>
  <si>
    <t xml:space="preserve">Servicios de Manten. De cementerio </t>
  </si>
  <si>
    <t xml:space="preserve">Derechos de cementerio </t>
  </si>
  <si>
    <t xml:space="preserve">Impuestos de construcciones </t>
  </si>
  <si>
    <t xml:space="preserve">Derechos de parquimetros </t>
  </si>
  <si>
    <t xml:space="preserve">Timbre Pro Parques Nacionales </t>
  </si>
  <si>
    <t xml:space="preserve">Banco Nacional de Costa Rica </t>
  </si>
  <si>
    <t xml:space="preserve">Banco de Costa Rica </t>
  </si>
  <si>
    <t>Caja Unica</t>
  </si>
  <si>
    <t>#23000031-8</t>
  </si>
  <si>
    <t>#23001425-1</t>
  </si>
  <si>
    <t>#23000506-9</t>
  </si>
  <si>
    <t>#23001352-9</t>
  </si>
  <si>
    <t>#23001585-9</t>
  </si>
  <si>
    <t>#23001908-0</t>
  </si>
  <si>
    <t xml:space="preserve">Contabilidad </t>
  </si>
  <si>
    <t>Contabilidad</t>
  </si>
  <si>
    <t>Fecha: 29-01-2019</t>
  </si>
  <si>
    <t xml:space="preserve">Puesto que ocupa: Contador </t>
  </si>
  <si>
    <t xml:space="preserve">Contador </t>
  </si>
  <si>
    <t xml:space="preserve">Elaborado por:  Manuel Cordero Retana </t>
  </si>
  <si>
    <t>Puesto que ocupa: Contador</t>
  </si>
  <si>
    <t>Contador</t>
  </si>
  <si>
    <t>060-E-2019 04/02/2019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</si>
</sst>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164" formatCode="_-* #,##0.00\ _P_t_s_-;\-* #,##0.00\ _P_t_s_-;_-* &quot;-&quot;??\ _P_t_s_-;_-@_-"/>
    <numFmt numFmtId="165" formatCode="0.0%"/>
    <numFmt numFmtId="166" formatCode="_-* #,##0.00\ _P_t_s_-;\-* #,##0.00\ _P_t_s_-;_-* &quot;-&quot;\ _P_t_s_-;_-@_-"/>
    <numFmt numFmtId="167" formatCode="0.0"/>
  </numFmts>
  <fonts count="74" x14ac:knownFonts="1">
    <font>
      <sz val="10"/>
      <name val="Arial"/>
    </font>
    <font>
      <b/>
      <sz val="10"/>
      <name val="Arial"/>
      <family val="2"/>
    </font>
    <font>
      <sz val="10"/>
      <name val="Arial"/>
      <family val="2"/>
    </font>
    <font>
      <sz val="10"/>
      <name val="Arial"/>
      <family val="2"/>
    </font>
    <font>
      <b/>
      <sz val="10"/>
      <name val="Arial"/>
      <family val="2"/>
    </font>
    <font>
      <b/>
      <sz val="12"/>
      <color indexed="12"/>
      <name val="Arial"/>
      <family val="2"/>
    </font>
    <font>
      <b/>
      <sz val="10"/>
      <color indexed="12"/>
      <name val="Arial"/>
      <family val="2"/>
    </font>
    <font>
      <sz val="10"/>
      <color indexed="12"/>
      <name val="Arial"/>
      <family val="2"/>
    </font>
    <font>
      <b/>
      <i/>
      <sz val="14"/>
      <name val="Arial"/>
      <family val="2"/>
    </font>
    <font>
      <sz val="14"/>
      <name val="Arial"/>
      <family val="2"/>
    </font>
    <font>
      <b/>
      <i/>
      <sz val="10"/>
      <name val="Arial"/>
      <family val="2"/>
    </font>
    <font>
      <b/>
      <sz val="16"/>
      <name val="Arial"/>
      <family val="2"/>
    </font>
    <font>
      <b/>
      <sz val="18"/>
      <name val="Arial"/>
      <family val="2"/>
    </font>
    <font>
      <b/>
      <sz val="12"/>
      <name val="Arial"/>
      <family val="2"/>
    </font>
    <font>
      <sz val="8"/>
      <color indexed="81"/>
      <name val="Tahoma"/>
      <family val="2"/>
    </font>
    <font>
      <b/>
      <sz val="8"/>
      <color indexed="81"/>
      <name val="Tahoma"/>
      <family val="2"/>
    </font>
    <font>
      <u/>
      <sz val="8"/>
      <color indexed="12"/>
      <name val="Arial"/>
      <family val="2"/>
    </font>
    <font>
      <b/>
      <sz val="9"/>
      <name val="Arial"/>
      <family val="2"/>
    </font>
    <font>
      <sz val="11"/>
      <name val="Arial"/>
      <family val="2"/>
    </font>
    <font>
      <b/>
      <sz val="11"/>
      <name val="Arial"/>
      <family val="2"/>
    </font>
    <font>
      <sz val="11"/>
      <name val="Arial Narrow"/>
      <family val="2"/>
    </font>
    <font>
      <b/>
      <sz val="11"/>
      <name val="Arial Narrow"/>
      <family val="2"/>
    </font>
    <font>
      <b/>
      <i/>
      <u/>
      <sz val="11"/>
      <name val="Arial Narrow"/>
      <family val="2"/>
    </font>
    <font>
      <u/>
      <sz val="11"/>
      <name val="Arial Narrow"/>
      <family val="2"/>
    </font>
    <font>
      <b/>
      <u/>
      <sz val="11"/>
      <name val="Arial Narrow"/>
      <family val="2"/>
    </font>
    <font>
      <b/>
      <sz val="12"/>
      <name val="Arial Narrow"/>
      <family val="2"/>
    </font>
    <font>
      <b/>
      <sz val="14"/>
      <name val="Arial"/>
      <family val="2"/>
    </font>
    <font>
      <b/>
      <sz val="10"/>
      <color indexed="81"/>
      <name val="Tahoma"/>
      <family val="2"/>
    </font>
    <font>
      <b/>
      <sz val="11"/>
      <color indexed="81"/>
      <name val="Tahoma"/>
      <family val="2"/>
    </font>
    <font>
      <sz val="11"/>
      <color indexed="81"/>
      <name val="Tahoma"/>
      <family val="2"/>
    </font>
    <font>
      <sz val="10"/>
      <name val="Arial"/>
      <family val="2"/>
    </font>
    <font>
      <b/>
      <sz val="9"/>
      <color indexed="81"/>
      <name val="Tahoma"/>
      <family val="2"/>
    </font>
    <font>
      <b/>
      <u/>
      <sz val="9"/>
      <color indexed="81"/>
      <name val="Tahoma"/>
      <family val="2"/>
    </font>
    <font>
      <b/>
      <sz val="12"/>
      <name val="Arial Black"/>
      <family val="2"/>
    </font>
    <font>
      <b/>
      <sz val="14"/>
      <name val="Arial Black"/>
      <family val="2"/>
    </font>
    <font>
      <b/>
      <sz val="11"/>
      <name val="Arial Black"/>
      <family val="2"/>
    </font>
    <font>
      <b/>
      <u/>
      <sz val="10"/>
      <color indexed="81"/>
      <name val="Tahoma"/>
      <family val="2"/>
    </font>
    <font>
      <b/>
      <sz val="18"/>
      <name val="Arial Black"/>
      <family val="2"/>
    </font>
    <font>
      <b/>
      <sz val="16"/>
      <name val="Arial Black"/>
      <family val="2"/>
    </font>
    <font>
      <b/>
      <sz val="10"/>
      <name val="Arial Black"/>
      <family val="2"/>
    </font>
    <font>
      <sz val="12"/>
      <name val="Arial Black"/>
      <family val="2"/>
    </font>
    <font>
      <sz val="8"/>
      <name val="Arial"/>
      <family val="2"/>
    </font>
    <font>
      <b/>
      <sz val="12"/>
      <color indexed="10"/>
      <name val="Arial"/>
      <family val="2"/>
    </font>
    <font>
      <b/>
      <sz val="11"/>
      <color indexed="8"/>
      <name val="Arial"/>
      <family val="2"/>
    </font>
    <font>
      <b/>
      <vertAlign val="superscript"/>
      <sz val="11"/>
      <color indexed="8"/>
      <name val="Arial"/>
      <family val="2"/>
    </font>
    <font>
      <b/>
      <sz val="12"/>
      <color indexed="8"/>
      <name val="Arial"/>
      <family val="2"/>
    </font>
    <font>
      <sz val="9"/>
      <name val="Arial"/>
      <family val="2"/>
    </font>
    <font>
      <b/>
      <sz val="12"/>
      <color indexed="10"/>
      <name val="Arial"/>
      <family val="2"/>
    </font>
    <font>
      <b/>
      <sz val="10"/>
      <color indexed="9"/>
      <name val="Arial"/>
      <family val="2"/>
    </font>
    <font>
      <sz val="10"/>
      <name val="Arial"/>
      <family val="2"/>
    </font>
    <font>
      <sz val="11"/>
      <color indexed="8"/>
      <name val="Arial"/>
      <family val="2"/>
    </font>
    <font>
      <b/>
      <sz val="8"/>
      <name val="Arial"/>
      <family val="2"/>
    </font>
    <font>
      <sz val="12"/>
      <name val="Arial"/>
      <family val="2"/>
    </font>
    <font>
      <sz val="7"/>
      <name val="Arial"/>
      <family val="2"/>
    </font>
    <font>
      <sz val="8"/>
      <name val="Arial"/>
      <family val="2"/>
    </font>
    <font>
      <sz val="9"/>
      <color indexed="81"/>
      <name val="Tahoma"/>
      <family val="2"/>
    </font>
    <font>
      <b/>
      <sz val="11"/>
      <color indexed="30"/>
      <name val="Arial Narrow"/>
      <family val="2"/>
    </font>
    <font>
      <b/>
      <sz val="11"/>
      <color indexed="30"/>
      <name val="Arial"/>
      <family val="2"/>
    </font>
    <font>
      <sz val="11"/>
      <color indexed="30"/>
      <name val="Arial"/>
      <family val="2"/>
    </font>
    <font>
      <b/>
      <sz val="11"/>
      <color theme="1"/>
      <name val="Calibri"/>
      <family val="2"/>
      <scheme val="minor"/>
    </font>
    <font>
      <sz val="16"/>
      <color theme="1"/>
      <name val="Calibri"/>
      <family val="2"/>
      <scheme val="minor"/>
    </font>
    <font>
      <b/>
      <u/>
      <sz val="11"/>
      <color theme="1"/>
      <name val="Calibri"/>
      <family val="2"/>
      <scheme val="minor"/>
    </font>
    <font>
      <sz val="11"/>
      <color rgb="FF0000FF"/>
      <name val="Arial Narrow"/>
      <family val="2"/>
    </font>
    <font>
      <b/>
      <sz val="11"/>
      <color rgb="FF0033CC"/>
      <name val="Arial Narrow"/>
      <family val="2"/>
    </font>
    <font>
      <sz val="11"/>
      <color rgb="FF0033CC"/>
      <name val="Arial Narrow"/>
      <family val="2"/>
    </font>
    <font>
      <sz val="11"/>
      <color rgb="FF0033CC"/>
      <name val="Arial"/>
      <family val="2"/>
    </font>
    <font>
      <b/>
      <sz val="16"/>
      <color theme="1"/>
      <name val="Calibri"/>
      <family val="2"/>
      <scheme val="minor"/>
    </font>
    <font>
      <b/>
      <i/>
      <sz val="14"/>
      <color theme="1"/>
      <name val="Calibri"/>
      <family val="2"/>
      <scheme val="minor"/>
    </font>
    <font>
      <b/>
      <sz val="12"/>
      <color theme="1"/>
      <name val="Calibri"/>
      <family val="2"/>
      <scheme val="minor"/>
    </font>
    <font>
      <sz val="8"/>
      <color theme="1"/>
      <name val="Calibri"/>
      <family val="2"/>
      <scheme val="minor"/>
    </font>
    <font>
      <strike/>
      <sz val="11"/>
      <name val="Arial Narrow"/>
      <family val="2"/>
    </font>
    <font>
      <b/>
      <strike/>
      <sz val="11"/>
      <name val="Arial Narrow"/>
      <family val="2"/>
    </font>
    <font>
      <strike/>
      <sz val="11"/>
      <name val="Arial"/>
      <family val="2"/>
    </font>
    <font>
      <sz val="16"/>
      <name val="Arial"/>
      <family val="2"/>
    </font>
  </fonts>
  <fills count="1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22"/>
        <bgColor indexed="64"/>
      </patternFill>
    </fill>
    <fill>
      <patternFill patternType="solid">
        <fgColor indexed="56"/>
        <bgColor indexed="64"/>
      </patternFill>
    </fill>
    <fill>
      <patternFill patternType="solid">
        <fgColor indexed="11"/>
        <bgColor indexed="64"/>
      </patternFill>
    </fill>
    <fill>
      <patternFill patternType="solid">
        <fgColor indexed="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rgb="FFFFFF99"/>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medium">
        <color indexed="64"/>
      </right>
      <top style="medium">
        <color indexed="64"/>
      </top>
      <bottom/>
      <diagonal/>
    </border>
    <border>
      <left/>
      <right style="hair">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bottom style="double">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s>
  <cellStyleXfs count="5">
    <xf numFmtId="0" fontId="0" fillId="0" borderId="0"/>
    <xf numFmtId="0" fontId="16" fillId="0" borderId="0" applyNumberFormat="0" applyFill="0" applyBorder="0" applyAlignment="0" applyProtection="0">
      <alignment vertical="top"/>
      <protection locked="0"/>
    </xf>
    <xf numFmtId="164" fontId="2" fillId="0" borderId="0" applyFont="0" applyFill="0" applyBorder="0" applyAlignment="0" applyProtection="0"/>
    <xf numFmtId="41" fontId="49" fillId="0" borderId="0" applyFont="0" applyFill="0" applyBorder="0" applyAlignment="0" applyProtection="0"/>
    <xf numFmtId="9" fontId="2" fillId="0" borderId="0" applyFont="0" applyFill="0" applyBorder="0" applyAlignment="0" applyProtection="0"/>
  </cellStyleXfs>
  <cellXfs count="826">
    <xf numFmtId="0" fontId="0" fillId="0" borderId="0" xfId="0"/>
    <xf numFmtId="0" fontId="0" fillId="0" borderId="0" xfId="0" applyProtection="1">
      <protection locked="0"/>
    </xf>
    <xf numFmtId="0" fontId="0" fillId="0" borderId="0" xfId="0" applyProtection="1"/>
    <xf numFmtId="4" fontId="0" fillId="0" borderId="0" xfId="0" applyNumberFormat="1" applyProtection="1">
      <protection locked="0"/>
    </xf>
    <xf numFmtId="0" fontId="4" fillId="0" borderId="1" xfId="0" applyFont="1" applyBorder="1"/>
    <xf numFmtId="0" fontId="5" fillId="0" borderId="1" xfId="0" applyFont="1" applyBorder="1"/>
    <xf numFmtId="0" fontId="5" fillId="0" borderId="1" xfId="0" applyFont="1" applyBorder="1" applyAlignment="1">
      <alignment horizontal="center"/>
    </xf>
    <xf numFmtId="0" fontId="5" fillId="0" borderId="0" xfId="0" applyFont="1"/>
    <xf numFmtId="0" fontId="6" fillId="0" borderId="1" xfId="0" applyFont="1" applyBorder="1"/>
    <xf numFmtId="0" fontId="7" fillId="0" borderId="1" xfId="0" applyFont="1" applyBorder="1"/>
    <xf numFmtId="0" fontId="5" fillId="0" borderId="2" xfId="0" applyFont="1" applyBorder="1" applyAlignment="1">
      <alignment horizontal="center"/>
    </xf>
    <xf numFmtId="0" fontId="9" fillId="0" borderId="0" xfId="0" applyFont="1"/>
    <xf numFmtId="4" fontId="0" fillId="0" borderId="1" xfId="0" applyNumberFormat="1" applyBorder="1"/>
    <xf numFmtId="0" fontId="6" fillId="2" borderId="1" xfId="0" applyFont="1" applyFill="1" applyBorder="1"/>
    <xf numFmtId="4" fontId="0" fillId="2" borderId="1" xfId="0" applyNumberFormat="1" applyFill="1" applyBorder="1"/>
    <xf numFmtId="0" fontId="0" fillId="0" borderId="0" xfId="0" applyFill="1" applyProtection="1">
      <protection locked="0"/>
    </xf>
    <xf numFmtId="4" fontId="0" fillId="0" borderId="0" xfId="0" applyNumberFormat="1" applyFill="1" applyProtection="1">
      <protection locked="0"/>
    </xf>
    <xf numFmtId="49" fontId="0" fillId="0" borderId="0" xfId="0" applyNumberFormat="1" applyAlignment="1" applyProtection="1">
      <alignment horizontal="center"/>
      <protection locked="0"/>
    </xf>
    <xf numFmtId="4" fontId="3" fillId="0" borderId="0" xfId="0" applyNumberFormat="1" applyFont="1" applyFill="1" applyBorder="1" applyProtection="1">
      <protection locked="0"/>
    </xf>
    <xf numFmtId="49" fontId="0" fillId="0" borderId="0" xfId="0" applyNumberFormat="1" applyAlignment="1" applyProtection="1">
      <alignment horizontal="left"/>
      <protection locked="0"/>
    </xf>
    <xf numFmtId="4" fontId="0" fillId="0" borderId="1" xfId="0" applyNumberFormat="1" applyBorder="1" applyProtection="1">
      <protection locked="0"/>
    </xf>
    <xf numFmtId="0" fontId="4" fillId="0" borderId="0" xfId="0" applyFont="1" applyProtection="1"/>
    <xf numFmtId="4" fontId="0" fillId="0" borderId="3" xfId="0" applyNumberFormat="1" applyBorder="1" applyProtection="1">
      <protection locked="0"/>
    </xf>
    <xf numFmtId="4" fontId="18" fillId="0" borderId="0" xfId="0" applyNumberFormat="1" applyFont="1" applyFill="1" applyProtection="1">
      <protection locked="0"/>
    </xf>
    <xf numFmtId="0" fontId="18" fillId="0" borderId="0" xfId="0" applyFont="1" applyFill="1" applyProtection="1">
      <protection locked="0"/>
    </xf>
    <xf numFmtId="0" fontId="4" fillId="0" borderId="0" xfId="0" applyFont="1" applyProtection="1">
      <protection locked="0"/>
    </xf>
    <xf numFmtId="4" fontId="20" fillId="0" borderId="0" xfId="0" applyNumberFormat="1" applyFont="1" applyFill="1" applyAlignment="1" applyProtection="1">
      <protection locked="0"/>
    </xf>
    <xf numFmtId="0" fontId="20" fillId="0" borderId="0" xfId="0" applyFont="1" applyBorder="1" applyAlignment="1" applyProtection="1">
      <alignment vertical="top" wrapText="1"/>
      <protection locked="0"/>
    </xf>
    <xf numFmtId="4" fontId="20" fillId="0" borderId="0" xfId="0" applyNumberFormat="1" applyFont="1" applyBorder="1" applyAlignment="1" applyProtection="1">
      <alignment vertical="top" wrapText="1"/>
      <protection locked="0"/>
    </xf>
    <xf numFmtId="0" fontId="20" fillId="0" borderId="0" xfId="0" applyFont="1" applyProtection="1"/>
    <xf numFmtId="0" fontId="21" fillId="0" borderId="0" xfId="0" applyFont="1" applyAlignment="1" applyProtection="1">
      <alignment horizontal="centerContinuous"/>
    </xf>
    <xf numFmtId="0" fontId="21" fillId="0" borderId="0" xfId="0" applyFont="1" applyAlignment="1" applyProtection="1">
      <alignment horizontal="left"/>
    </xf>
    <xf numFmtId="4" fontId="21" fillId="0" borderId="0" xfId="0" applyNumberFormat="1" applyFont="1" applyAlignment="1" applyProtection="1">
      <alignment horizontal="centerContinuous"/>
    </xf>
    <xf numFmtId="0" fontId="20" fillId="0" borderId="0" xfId="0" applyFont="1" applyFill="1" applyBorder="1" applyProtection="1"/>
    <xf numFmtId="4" fontId="20" fillId="0" borderId="0" xfId="0" applyNumberFormat="1" applyFont="1" applyFill="1" applyBorder="1" applyProtection="1"/>
    <xf numFmtId="0" fontId="20" fillId="0" borderId="4" xfId="0" applyFont="1" applyFill="1" applyBorder="1" applyProtection="1"/>
    <xf numFmtId="4" fontId="20" fillId="0" borderId="4" xfId="0" applyNumberFormat="1" applyFont="1" applyFill="1" applyBorder="1" applyProtection="1"/>
    <xf numFmtId="4" fontId="20" fillId="0" borderId="5" xfId="0" applyNumberFormat="1" applyFont="1" applyFill="1" applyBorder="1" applyProtection="1"/>
    <xf numFmtId="0" fontId="20" fillId="0" borderId="4" xfId="0" applyFont="1" applyBorder="1" applyProtection="1"/>
    <xf numFmtId="0" fontId="20" fillId="0" borderId="6" xfId="0" applyFont="1" applyBorder="1" applyProtection="1"/>
    <xf numFmtId="4" fontId="20" fillId="0" borderId="7" xfId="0" applyNumberFormat="1" applyFont="1" applyFill="1" applyBorder="1" applyProtection="1"/>
    <xf numFmtId="0" fontId="20" fillId="0" borderId="0" xfId="0" applyFont="1" applyBorder="1" applyProtection="1"/>
    <xf numFmtId="4" fontId="20" fillId="0" borderId="4" xfId="0" applyNumberFormat="1" applyFont="1" applyBorder="1" applyProtection="1"/>
    <xf numFmtId="0" fontId="21" fillId="3" borderId="8" xfId="0" applyFont="1" applyFill="1" applyBorder="1" applyProtection="1"/>
    <xf numFmtId="4" fontId="21" fillId="3" borderId="9" xfId="0" applyNumberFormat="1" applyFont="1" applyFill="1" applyBorder="1" applyProtection="1"/>
    <xf numFmtId="0" fontId="20" fillId="0" borderId="10" xfId="0" applyFont="1" applyFill="1" applyBorder="1" applyProtection="1"/>
    <xf numFmtId="0" fontId="20" fillId="0" borderId="11" xfId="0" applyFont="1" applyFill="1" applyBorder="1" applyProtection="1"/>
    <xf numFmtId="4" fontId="20" fillId="0" borderId="11" xfId="0" applyNumberFormat="1" applyFont="1" applyFill="1" applyBorder="1" applyProtection="1"/>
    <xf numFmtId="4" fontId="20" fillId="0" borderId="12" xfId="0" applyNumberFormat="1" applyFont="1" applyFill="1" applyBorder="1" applyProtection="1"/>
    <xf numFmtId="0" fontId="20" fillId="0" borderId="13" xfId="0" applyFont="1" applyFill="1" applyBorder="1" applyProtection="1"/>
    <xf numFmtId="0" fontId="20" fillId="0" borderId="14" xfId="0" applyFont="1" applyFill="1" applyBorder="1" applyProtection="1"/>
    <xf numFmtId="4" fontId="20" fillId="0" borderId="15" xfId="0" applyNumberFormat="1" applyFont="1" applyFill="1" applyBorder="1" applyProtection="1"/>
    <xf numFmtId="4" fontId="20" fillId="0" borderId="16" xfId="0" applyNumberFormat="1" applyFont="1" applyFill="1" applyBorder="1" applyProtection="1"/>
    <xf numFmtId="0" fontId="20" fillId="0" borderId="17" xfId="0" applyFont="1" applyFill="1" applyBorder="1" applyProtection="1"/>
    <xf numFmtId="0" fontId="20" fillId="0" borderId="7" xfId="0" applyFont="1" applyFill="1" applyBorder="1" applyProtection="1"/>
    <xf numFmtId="0" fontId="20" fillId="0" borderId="18" xfId="0" applyFont="1" applyFill="1" applyBorder="1" applyProtection="1"/>
    <xf numFmtId="4" fontId="20" fillId="0" borderId="19" xfId="0" applyNumberFormat="1" applyFont="1" applyFill="1" applyBorder="1" applyProtection="1"/>
    <xf numFmtId="4" fontId="21" fillId="3" borderId="21" xfId="0" applyNumberFormat="1" applyFont="1" applyFill="1" applyBorder="1" applyProtection="1"/>
    <xf numFmtId="4" fontId="20" fillId="0" borderId="14" xfId="0" applyNumberFormat="1" applyFont="1" applyFill="1" applyBorder="1" applyProtection="1"/>
    <xf numFmtId="0" fontId="23" fillId="0" borderId="10" xfId="0" applyFont="1" applyFill="1" applyBorder="1" applyProtection="1"/>
    <xf numFmtId="4" fontId="20" fillId="0" borderId="3" xfId="0" applyNumberFormat="1" applyFont="1" applyFill="1" applyBorder="1" applyProtection="1"/>
    <xf numFmtId="0" fontId="20" fillId="0" borderId="22" xfId="0" applyFont="1" applyFill="1" applyBorder="1" applyProtection="1"/>
    <xf numFmtId="4" fontId="23" fillId="0" borderId="15" xfId="0" applyNumberFormat="1" applyFont="1" applyFill="1" applyBorder="1" applyProtection="1"/>
    <xf numFmtId="0" fontId="20" fillId="0" borderId="0" xfId="0" applyFont="1" applyProtection="1">
      <protection locked="0"/>
    </xf>
    <xf numFmtId="0" fontId="21" fillId="0" borderId="0" xfId="0" applyFont="1" applyFill="1" applyProtection="1">
      <protection locked="0"/>
    </xf>
    <xf numFmtId="0" fontId="21" fillId="0" borderId="0" xfId="0" applyFont="1" applyFill="1" applyProtection="1"/>
    <xf numFmtId="0" fontId="20" fillId="0" borderId="0" xfId="0" applyFont="1" applyFill="1" applyProtection="1"/>
    <xf numFmtId="0" fontId="20" fillId="0" borderId="0" xfId="0" applyFont="1" applyFill="1" applyProtection="1">
      <protection locked="0"/>
    </xf>
    <xf numFmtId="0" fontId="21" fillId="0" borderId="0" xfId="0" applyFont="1" applyProtection="1">
      <protection locked="0"/>
    </xf>
    <xf numFmtId="0" fontId="21" fillId="0" borderId="0" xfId="0" applyFont="1" applyAlignment="1" applyProtection="1">
      <alignment horizontal="center" vertical="center"/>
      <protection locked="0"/>
    </xf>
    <xf numFmtId="0" fontId="23" fillId="0" borderId="0" xfId="0" applyFont="1" applyFill="1" applyProtection="1">
      <protection locked="0"/>
    </xf>
    <xf numFmtId="0" fontId="25" fillId="0" borderId="0" xfId="0" applyFont="1" applyProtection="1">
      <protection locked="0"/>
    </xf>
    <xf numFmtId="4" fontId="21" fillId="0" borderId="11" xfId="0" applyNumberFormat="1" applyFont="1" applyFill="1" applyBorder="1" applyProtection="1"/>
    <xf numFmtId="0" fontId="21" fillId="0" borderId="1" xfId="0" applyFont="1" applyFill="1" applyBorder="1" applyAlignment="1" applyProtection="1">
      <alignment horizontal="left" vertical="justify"/>
    </xf>
    <xf numFmtId="4" fontId="21" fillId="0" borderId="1" xfId="0" applyNumberFormat="1" applyFont="1" applyFill="1" applyBorder="1" applyProtection="1"/>
    <xf numFmtId="0" fontId="20" fillId="0" borderId="1" xfId="0" applyFont="1" applyFill="1" applyBorder="1" applyAlignment="1" applyProtection="1">
      <alignment horizontal="left" vertical="justify"/>
    </xf>
    <xf numFmtId="4" fontId="20" fillId="0" borderId="1" xfId="0" applyNumberFormat="1" applyFont="1" applyFill="1" applyBorder="1" applyProtection="1"/>
    <xf numFmtId="0" fontId="23" fillId="0" borderId="1" xfId="0" applyFont="1" applyFill="1" applyBorder="1" applyAlignment="1" applyProtection="1">
      <alignment horizontal="left" vertical="justify"/>
    </xf>
    <xf numFmtId="4" fontId="23" fillId="0" borderId="1" xfId="0" applyNumberFormat="1" applyFont="1" applyFill="1" applyBorder="1" applyProtection="1"/>
    <xf numFmtId="0" fontId="25" fillId="0" borderId="1" xfId="0" applyFont="1" applyFill="1" applyBorder="1" applyAlignment="1" applyProtection="1">
      <alignment horizontal="left" vertical="justify"/>
    </xf>
    <xf numFmtId="4" fontId="25" fillId="0" borderId="1" xfId="0" applyNumberFormat="1" applyFont="1" applyFill="1" applyBorder="1" applyProtection="1"/>
    <xf numFmtId="4" fontId="21" fillId="0" borderId="23" xfId="0" applyNumberFormat="1" applyFont="1" applyFill="1" applyBorder="1" applyProtection="1"/>
    <xf numFmtId="4" fontId="20" fillId="0" borderId="23" xfId="0" applyNumberFormat="1" applyFont="1" applyFill="1" applyBorder="1" applyProtection="1"/>
    <xf numFmtId="4" fontId="23" fillId="0" borderId="23" xfId="0" applyNumberFormat="1" applyFont="1" applyFill="1" applyBorder="1" applyProtection="1"/>
    <xf numFmtId="4" fontId="25" fillId="0" borderId="23" xfId="0" applyNumberFormat="1" applyFont="1" applyFill="1" applyBorder="1" applyProtection="1"/>
    <xf numFmtId="0" fontId="20" fillId="0" borderId="24" xfId="0" applyFont="1" applyFill="1" applyBorder="1" applyAlignment="1" applyProtection="1">
      <alignment horizontal="left" vertical="justify"/>
    </xf>
    <xf numFmtId="10" fontId="20" fillId="0" borderId="24" xfId="0" applyNumberFormat="1" applyFont="1" applyFill="1" applyBorder="1" applyProtection="1"/>
    <xf numFmtId="10" fontId="20" fillId="0" borderId="25" xfId="0" applyNumberFormat="1" applyFont="1" applyFill="1" applyBorder="1" applyProtection="1"/>
    <xf numFmtId="0" fontId="21" fillId="0" borderId="0" xfId="0" applyFont="1" applyFill="1" applyAlignment="1" applyProtection="1">
      <alignment horizontal="left"/>
    </xf>
    <xf numFmtId="0" fontId="21" fillId="0" borderId="24" xfId="0" applyFont="1" applyFill="1" applyBorder="1" applyAlignment="1" applyProtection="1">
      <alignment horizontal="left" vertical="justify"/>
    </xf>
    <xf numFmtId="4" fontId="21" fillId="0" borderId="24" xfId="0" applyNumberFormat="1" applyFont="1" applyFill="1" applyBorder="1" applyProtection="1"/>
    <xf numFmtId="4" fontId="21" fillId="0" borderId="25" xfId="0" applyNumberFormat="1" applyFont="1" applyFill="1" applyBorder="1" applyProtection="1"/>
    <xf numFmtId="0" fontId="21" fillId="0" borderId="3" xfId="0" applyFont="1" applyFill="1" applyBorder="1" applyAlignment="1" applyProtection="1">
      <alignment horizontal="left" vertical="justify"/>
    </xf>
    <xf numFmtId="4" fontId="21" fillId="0" borderId="3" xfId="0" applyNumberFormat="1" applyFont="1" applyFill="1" applyBorder="1" applyProtection="1"/>
    <xf numFmtId="4" fontId="21" fillId="0" borderId="26" xfId="0" applyNumberFormat="1" applyFont="1" applyFill="1" applyBorder="1" applyProtection="1"/>
    <xf numFmtId="49" fontId="21" fillId="0" borderId="0" xfId="0" applyNumberFormat="1" applyFont="1" applyFill="1" applyAlignment="1" applyProtection="1">
      <alignment horizontal="left"/>
    </xf>
    <xf numFmtId="0" fontId="21" fillId="0" borderId="27" xfId="0" applyFont="1" applyFill="1" applyBorder="1" applyAlignment="1" applyProtection="1">
      <alignment horizontal="center" vertical="center"/>
    </xf>
    <xf numFmtId="0" fontId="21" fillId="0" borderId="28"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29" xfId="0" applyFont="1" applyFill="1" applyBorder="1" applyProtection="1"/>
    <xf numFmtId="0" fontId="21" fillId="0" borderId="30" xfId="0" applyFont="1" applyFill="1" applyBorder="1" applyAlignment="1" applyProtection="1">
      <alignment horizontal="center" vertical="center"/>
    </xf>
    <xf numFmtId="0" fontId="20" fillId="0" borderId="31" xfId="0" applyFont="1" applyFill="1" applyBorder="1" applyProtection="1"/>
    <xf numFmtId="4" fontId="20" fillId="0" borderId="32" xfId="0" applyNumberFormat="1" applyFont="1" applyFill="1" applyBorder="1" applyProtection="1"/>
    <xf numFmtId="0" fontId="21" fillId="0" borderId="22" xfId="0" applyFont="1" applyFill="1" applyBorder="1" applyProtection="1"/>
    <xf numFmtId="0" fontId="21" fillId="0" borderId="7" xfId="0" applyFont="1" applyFill="1" applyBorder="1" applyProtection="1"/>
    <xf numFmtId="4" fontId="21" fillId="0" borderId="5" xfId="0" applyNumberFormat="1" applyFont="1" applyFill="1" applyBorder="1" applyProtection="1"/>
    <xf numFmtId="4" fontId="21" fillId="0" borderId="9" xfId="0" applyNumberFormat="1" applyFont="1" applyFill="1" applyBorder="1" applyProtection="1"/>
    <xf numFmtId="0" fontId="23" fillId="0" borderId="7" xfId="0" applyFont="1" applyFill="1" applyBorder="1" applyProtection="1"/>
    <xf numFmtId="4" fontId="23" fillId="0" borderId="5" xfId="0" applyNumberFormat="1" applyFont="1" applyFill="1" applyBorder="1" applyProtection="1"/>
    <xf numFmtId="4" fontId="20" fillId="0" borderId="33" xfId="0" applyNumberFormat="1" applyFont="1" applyFill="1" applyBorder="1" applyProtection="1"/>
    <xf numFmtId="0" fontId="21" fillId="0" borderId="1" xfId="0" applyFont="1" applyFill="1" applyBorder="1" applyProtection="1"/>
    <xf numFmtId="0" fontId="21" fillId="0" borderId="0" xfId="0" applyFont="1" applyFill="1" applyBorder="1" applyProtection="1"/>
    <xf numFmtId="4" fontId="21" fillId="0" borderId="7" xfId="0" applyNumberFormat="1" applyFont="1" applyFill="1" applyBorder="1" applyProtection="1"/>
    <xf numFmtId="4" fontId="21" fillId="3" borderId="8" xfId="0" applyNumberFormat="1" applyFont="1" applyFill="1" applyBorder="1" applyProtection="1"/>
    <xf numFmtId="4" fontId="20" fillId="0" borderId="10" xfId="0" applyNumberFormat="1" applyFont="1" applyFill="1" applyBorder="1" applyProtection="1"/>
    <xf numFmtId="4" fontId="21" fillId="0" borderId="10" xfId="0" applyNumberFormat="1" applyFont="1" applyFill="1" applyBorder="1" applyProtection="1"/>
    <xf numFmtId="4" fontId="21" fillId="0" borderId="15" xfId="0" applyNumberFormat="1" applyFont="1" applyFill="1" applyBorder="1" applyProtection="1"/>
    <xf numFmtId="0" fontId="21" fillId="0" borderId="10" xfId="0" applyFont="1" applyFill="1" applyBorder="1" applyProtection="1"/>
    <xf numFmtId="0" fontId="21" fillId="0" borderId="17" xfId="0" applyFont="1" applyFill="1" applyBorder="1" applyProtection="1"/>
    <xf numFmtId="0" fontId="20" fillId="0" borderId="15" xfId="0" applyFont="1" applyFill="1" applyBorder="1" applyProtection="1"/>
    <xf numFmtId="0" fontId="24" fillId="0" borderId="10" xfId="0" applyFont="1" applyFill="1" applyBorder="1" applyProtection="1"/>
    <xf numFmtId="0" fontId="20" fillId="0" borderId="34" xfId="0" applyFont="1" applyFill="1" applyBorder="1" applyProtection="1"/>
    <xf numFmtId="4" fontId="20" fillId="0" borderId="18" xfId="0" applyNumberFormat="1" applyFont="1" applyFill="1" applyBorder="1" applyProtection="1"/>
    <xf numFmtId="0" fontId="20" fillId="0" borderId="3" xfId="0" applyFont="1" applyFill="1" applyBorder="1" applyProtection="1"/>
    <xf numFmtId="4" fontId="21" fillId="0" borderId="29" xfId="0" applyNumberFormat="1" applyFont="1" applyFill="1" applyBorder="1" applyProtection="1"/>
    <xf numFmtId="4" fontId="21" fillId="0" borderId="21" xfId="0" applyNumberFormat="1" applyFont="1" applyFill="1" applyBorder="1" applyProtection="1"/>
    <xf numFmtId="0" fontId="21" fillId="0" borderId="8" xfId="0" applyFont="1" applyFill="1" applyBorder="1" applyProtection="1"/>
    <xf numFmtId="4" fontId="20" fillId="0" borderId="22" xfId="0" applyNumberFormat="1" applyFont="1" applyFill="1" applyBorder="1" applyProtection="1"/>
    <xf numFmtId="4" fontId="21" fillId="0" borderId="22" xfId="0" applyNumberFormat="1" applyFont="1" applyFill="1" applyBorder="1" applyProtection="1"/>
    <xf numFmtId="4" fontId="21" fillId="0" borderId="35" xfId="0" applyNumberFormat="1" applyFont="1" applyFill="1" applyBorder="1" applyProtection="1"/>
    <xf numFmtId="4" fontId="20" fillId="0" borderId="0" xfId="0" applyNumberFormat="1" applyFont="1" applyFill="1" applyProtection="1"/>
    <xf numFmtId="0" fontId="21" fillId="0" borderId="17" xfId="0" applyFont="1" applyFill="1" applyBorder="1" applyAlignment="1" applyProtection="1">
      <alignment horizontal="left"/>
    </xf>
    <xf numFmtId="4" fontId="21" fillId="0" borderId="36" xfId="0" applyNumberFormat="1" applyFont="1" applyFill="1" applyBorder="1" applyProtection="1"/>
    <xf numFmtId="0" fontId="21" fillId="0" borderId="13" xfId="0" applyFont="1" applyFill="1" applyBorder="1" applyAlignment="1" applyProtection="1">
      <alignment horizontal="left"/>
    </xf>
    <xf numFmtId="4" fontId="20" fillId="0" borderId="14" xfId="0" applyNumberFormat="1" applyFont="1" applyFill="1" applyBorder="1" applyAlignment="1" applyProtection="1">
      <alignment horizontal="right"/>
    </xf>
    <xf numFmtId="0" fontId="20" fillId="0" borderId="10" xfId="0" applyFont="1" applyFill="1" applyBorder="1" applyAlignment="1" applyProtection="1">
      <alignment horizontal="left"/>
    </xf>
    <xf numFmtId="4" fontId="20" fillId="0" borderId="16" xfId="0" applyNumberFormat="1" applyFont="1" applyFill="1" applyBorder="1" applyAlignment="1" applyProtection="1">
      <alignment horizontal="right"/>
    </xf>
    <xf numFmtId="0" fontId="21" fillId="0" borderId="10" xfId="0" applyFont="1" applyFill="1" applyBorder="1" applyAlignment="1" applyProtection="1">
      <alignment horizontal="left"/>
    </xf>
    <xf numFmtId="4" fontId="21" fillId="0" borderId="15" xfId="0" applyNumberFormat="1" applyFont="1" applyFill="1" applyBorder="1" applyAlignment="1" applyProtection="1">
      <alignment horizontal="right"/>
    </xf>
    <xf numFmtId="4" fontId="20" fillId="0" borderId="15" xfId="0" applyNumberFormat="1" applyFont="1" applyFill="1" applyBorder="1" applyAlignment="1" applyProtection="1">
      <alignment horizontal="right"/>
    </xf>
    <xf numFmtId="0" fontId="21" fillId="0" borderId="18" xfId="0" applyFont="1" applyFill="1" applyBorder="1" applyAlignment="1" applyProtection="1">
      <alignment horizontal="left"/>
    </xf>
    <xf numFmtId="4" fontId="21" fillId="0" borderId="19" xfId="0" applyNumberFormat="1" applyFont="1" applyFill="1" applyBorder="1" applyAlignment="1" applyProtection="1">
      <alignment horizontal="right"/>
    </xf>
    <xf numFmtId="4" fontId="0" fillId="0" borderId="0" xfId="0" applyNumberFormat="1" applyFill="1" applyBorder="1" applyProtection="1">
      <protection locked="0"/>
    </xf>
    <xf numFmtId="4" fontId="3" fillId="0" borderId="11" xfId="0" applyNumberFormat="1" applyFont="1" applyFill="1" applyBorder="1" applyProtection="1">
      <protection locked="0"/>
    </xf>
    <xf numFmtId="0" fontId="0" fillId="0" borderId="10" xfId="0" applyFill="1" applyBorder="1" applyProtection="1">
      <protection locked="0"/>
    </xf>
    <xf numFmtId="4" fontId="0" fillId="0" borderId="11" xfId="0" applyNumberFormat="1" applyFill="1" applyBorder="1" applyProtection="1">
      <protection locked="0"/>
    </xf>
    <xf numFmtId="0" fontId="4" fillId="4" borderId="13" xfId="0" applyFont="1" applyFill="1" applyBorder="1" applyProtection="1"/>
    <xf numFmtId="0" fontId="4" fillId="4" borderId="10" xfId="0" applyFont="1" applyFill="1" applyBorder="1" applyProtection="1"/>
    <xf numFmtId="0" fontId="4" fillId="4" borderId="0" xfId="0" applyFont="1" applyFill="1" applyBorder="1" applyAlignment="1" applyProtection="1">
      <alignment horizontal="center"/>
    </xf>
    <xf numFmtId="0" fontId="4" fillId="4" borderId="11" xfId="0" applyFont="1" applyFill="1" applyBorder="1" applyAlignment="1" applyProtection="1">
      <alignment horizontal="center"/>
    </xf>
    <xf numFmtId="0" fontId="4" fillId="4" borderId="20" xfId="0" applyFont="1" applyFill="1" applyBorder="1" applyAlignment="1" applyProtection="1">
      <alignment horizontal="center"/>
      <protection locked="0"/>
    </xf>
    <xf numFmtId="4" fontId="4" fillId="4" borderId="11" xfId="0" applyNumberFormat="1" applyFont="1" applyFill="1" applyBorder="1" applyProtection="1"/>
    <xf numFmtId="0" fontId="4" fillId="4" borderId="8" xfId="0" applyFont="1" applyFill="1" applyBorder="1" applyProtection="1"/>
    <xf numFmtId="4" fontId="4" fillId="4" borderId="37" xfId="0" applyNumberFormat="1" applyFont="1" applyFill="1" applyBorder="1" applyProtection="1"/>
    <xf numFmtId="4" fontId="4" fillId="4" borderId="9" xfId="0" applyNumberFormat="1" applyFont="1" applyFill="1" applyBorder="1" applyProtection="1"/>
    <xf numFmtId="4" fontId="4" fillId="4" borderId="10" xfId="0" applyNumberFormat="1" applyFont="1" applyFill="1" applyBorder="1" applyProtection="1"/>
    <xf numFmtId="0" fontId="4" fillId="0" borderId="0" xfId="0" applyFont="1" applyFill="1" applyBorder="1" applyAlignment="1" applyProtection="1">
      <alignment horizontal="center"/>
      <protection locked="0"/>
    </xf>
    <xf numFmtId="0" fontId="0" fillId="0" borderId="0" xfId="0" applyFill="1" applyBorder="1" applyProtection="1">
      <protection locked="0"/>
    </xf>
    <xf numFmtId="0" fontId="4" fillId="0" borderId="0" xfId="0" applyFont="1" applyFill="1" applyBorder="1" applyProtection="1">
      <protection locked="0"/>
    </xf>
    <xf numFmtId="49" fontId="4" fillId="0" borderId="0" xfId="0" applyNumberFormat="1" applyFont="1" applyFill="1" applyBorder="1" applyProtection="1">
      <protection locked="0"/>
    </xf>
    <xf numFmtId="4" fontId="4" fillId="0" borderId="0" xfId="0" applyNumberFormat="1" applyFont="1" applyFill="1" applyBorder="1" applyProtection="1">
      <protection locked="0"/>
    </xf>
    <xf numFmtId="4" fontId="4" fillId="0" borderId="10" xfId="0" applyNumberFormat="1" applyFont="1" applyFill="1" applyBorder="1" applyProtection="1">
      <protection locked="0"/>
    </xf>
    <xf numFmtId="0" fontId="4" fillId="0" borderId="10" xfId="0" applyFont="1" applyFill="1" applyBorder="1" applyProtection="1">
      <protection locked="0"/>
    </xf>
    <xf numFmtId="4" fontId="4" fillId="0" borderId="11" xfId="0" applyNumberFormat="1" applyFont="1" applyFill="1" applyBorder="1" applyProtection="1">
      <protection locked="0"/>
    </xf>
    <xf numFmtId="0" fontId="20" fillId="0" borderId="0" xfId="0" applyFont="1" applyBorder="1" applyProtection="1">
      <protection locked="0"/>
    </xf>
    <xf numFmtId="0" fontId="1" fillId="0" borderId="0" xfId="0" applyFont="1" applyProtection="1">
      <protection locked="0"/>
    </xf>
    <xf numFmtId="0" fontId="0" fillId="0" borderId="0" xfId="0" applyBorder="1" applyProtection="1">
      <protection locked="0"/>
    </xf>
    <xf numFmtId="0" fontId="4" fillId="0" borderId="1" xfId="0" applyFont="1" applyBorder="1" applyProtection="1"/>
    <xf numFmtId="4" fontId="4" fillId="0" borderId="1" xfId="0" applyNumberFormat="1" applyFont="1" applyBorder="1" applyProtection="1"/>
    <xf numFmtId="0" fontId="0" fillId="0" borderId="40" xfId="0" applyBorder="1" applyProtection="1">
      <protection locked="0"/>
    </xf>
    <xf numFmtId="0" fontId="13" fillId="0" borderId="0" xfId="0" applyFont="1" applyProtection="1">
      <protection locked="0"/>
    </xf>
    <xf numFmtId="49" fontId="13" fillId="0" borderId="0" xfId="0" applyNumberFormat="1" applyFont="1" applyProtection="1">
      <protection locked="0"/>
    </xf>
    <xf numFmtId="0" fontId="20" fillId="4" borderId="10" xfId="0" applyFont="1" applyFill="1" applyBorder="1" applyProtection="1">
      <protection locked="0"/>
    </xf>
    <xf numFmtId="4" fontId="20" fillId="4" borderId="15" xfId="0" applyNumberFormat="1" applyFont="1" applyFill="1" applyBorder="1" applyProtection="1">
      <protection locked="0"/>
    </xf>
    <xf numFmtId="0" fontId="20" fillId="4" borderId="22" xfId="0" applyFont="1" applyFill="1" applyBorder="1" applyProtection="1">
      <protection locked="0"/>
    </xf>
    <xf numFmtId="4" fontId="20" fillId="4" borderId="11" xfId="0" applyNumberFormat="1" applyFont="1" applyFill="1" applyBorder="1" applyProtection="1">
      <protection locked="0"/>
    </xf>
    <xf numFmtId="0" fontId="20" fillId="4" borderId="7" xfId="0" applyFont="1" applyFill="1" applyBorder="1" applyProtection="1">
      <protection locked="0"/>
    </xf>
    <xf numFmtId="4" fontId="20" fillId="4" borderId="5" xfId="0" applyNumberFormat="1" applyFont="1" applyFill="1" applyBorder="1" applyProtection="1">
      <protection locked="0"/>
    </xf>
    <xf numFmtId="4" fontId="20" fillId="4" borderId="7" xfId="0" applyNumberFormat="1" applyFont="1" applyFill="1" applyBorder="1" applyProtection="1">
      <protection locked="0"/>
    </xf>
    <xf numFmtId="4" fontId="20" fillId="4" borderId="10" xfId="0" applyNumberFormat="1" applyFont="1" applyFill="1" applyBorder="1" applyProtection="1">
      <protection locked="0"/>
    </xf>
    <xf numFmtId="0" fontId="20" fillId="4" borderId="17" xfId="0" applyFont="1" applyFill="1" applyBorder="1" applyProtection="1">
      <protection locked="0"/>
    </xf>
    <xf numFmtId="4" fontId="20" fillId="4" borderId="16" xfId="0" applyNumberFormat="1" applyFont="1" applyFill="1" applyBorder="1" applyProtection="1">
      <protection locked="0"/>
    </xf>
    <xf numFmtId="49" fontId="25" fillId="0" borderId="0" xfId="0" applyNumberFormat="1" applyFont="1" applyFill="1" applyProtection="1"/>
    <xf numFmtId="4" fontId="20" fillId="4" borderId="17" xfId="0" applyNumberFormat="1" applyFont="1" applyFill="1" applyBorder="1" applyProtection="1">
      <protection locked="0"/>
    </xf>
    <xf numFmtId="0" fontId="0" fillId="0" borderId="1" xfId="0" applyBorder="1" applyProtection="1">
      <protection locked="0"/>
    </xf>
    <xf numFmtId="49" fontId="0" fillId="0" borderId="1" xfId="0" applyNumberFormat="1" applyBorder="1" applyAlignment="1" applyProtection="1">
      <alignment horizontal="left"/>
      <protection locked="0"/>
    </xf>
    <xf numFmtId="4" fontId="0" fillId="0" borderId="1" xfId="0" applyNumberFormat="1" applyBorder="1" applyAlignment="1" applyProtection="1">
      <alignment horizontal="right"/>
      <protection locked="0"/>
    </xf>
    <xf numFmtId="4" fontId="4" fillId="3" borderId="7" xfId="0" applyNumberFormat="1" applyFont="1" applyFill="1" applyBorder="1" applyAlignment="1" applyProtection="1">
      <alignment horizontal="center"/>
    </xf>
    <xf numFmtId="4" fontId="0" fillId="4" borderId="1" xfId="0" applyNumberFormat="1" applyFill="1" applyBorder="1" applyProtection="1"/>
    <xf numFmtId="4" fontId="0" fillId="4" borderId="1" xfId="0" applyNumberFormat="1" applyFill="1" applyBorder="1" applyAlignment="1" applyProtection="1">
      <alignment horizontal="right"/>
    </xf>
    <xf numFmtId="0" fontId="0" fillId="0" borderId="3" xfId="0" applyBorder="1" applyProtection="1">
      <protection locked="0"/>
    </xf>
    <xf numFmtId="49" fontId="0" fillId="0" borderId="3" xfId="0" applyNumberFormat="1" applyBorder="1" applyAlignment="1" applyProtection="1">
      <alignment horizontal="left"/>
      <protection locked="0"/>
    </xf>
    <xf numFmtId="4" fontId="0" fillId="0" borderId="3" xfId="0" applyNumberFormat="1" applyBorder="1" applyAlignment="1" applyProtection="1">
      <alignment horizontal="right"/>
      <protection locked="0"/>
    </xf>
    <xf numFmtId="4" fontId="0" fillId="4" borderId="3" xfId="0" applyNumberFormat="1" applyFill="1" applyBorder="1" applyAlignment="1" applyProtection="1">
      <alignment horizontal="right"/>
    </xf>
    <xf numFmtId="4" fontId="0" fillId="4" borderId="3" xfId="0" applyNumberFormat="1" applyFill="1" applyBorder="1" applyProtection="1"/>
    <xf numFmtId="0" fontId="0" fillId="3" borderId="40" xfId="0" applyFill="1" applyBorder="1" applyProtection="1"/>
    <xf numFmtId="4" fontId="4" fillId="3" borderId="42" xfId="0" applyNumberFormat="1" applyFont="1" applyFill="1" applyBorder="1" applyProtection="1"/>
    <xf numFmtId="4" fontId="4" fillId="3" borderId="19" xfId="0" applyNumberFormat="1" applyFont="1" applyFill="1" applyBorder="1" applyProtection="1"/>
    <xf numFmtId="0" fontId="12" fillId="0" borderId="0" xfId="0" applyFont="1" applyFill="1" applyBorder="1" applyAlignment="1" applyProtection="1">
      <alignment horizontal="center"/>
      <protection locked="0"/>
    </xf>
    <xf numFmtId="0" fontId="4" fillId="4" borderId="0" xfId="0" applyFont="1" applyFill="1" applyBorder="1" applyAlignment="1" applyProtection="1">
      <alignment horizontal="left"/>
    </xf>
    <xf numFmtId="4" fontId="4" fillId="4" borderId="3" xfId="0" applyNumberFormat="1" applyFont="1" applyFill="1" applyBorder="1" applyAlignment="1" applyProtection="1">
      <alignment horizontal="center"/>
    </xf>
    <xf numFmtId="4" fontId="4" fillId="4" borderId="3" xfId="0" applyNumberFormat="1" applyFont="1" applyFill="1" applyBorder="1" applyProtection="1"/>
    <xf numFmtId="4" fontId="4" fillId="4" borderId="3" xfId="0" applyNumberFormat="1" applyFont="1" applyFill="1" applyBorder="1" applyAlignment="1" applyProtection="1">
      <alignment horizontal="right"/>
    </xf>
    <xf numFmtId="4" fontId="4" fillId="4" borderId="26" xfId="0" applyNumberFormat="1" applyFont="1" applyFill="1" applyBorder="1" applyProtection="1"/>
    <xf numFmtId="4" fontId="4" fillId="4" borderId="34" xfId="0" applyNumberFormat="1" applyFont="1" applyFill="1" applyBorder="1" applyAlignment="1" applyProtection="1">
      <alignment horizontal="center"/>
    </xf>
    <xf numFmtId="0" fontId="11" fillId="0" borderId="0" xfId="0" applyFont="1" applyFill="1" applyAlignment="1" applyProtection="1">
      <alignment horizontal="center"/>
      <protection locked="0"/>
    </xf>
    <xf numFmtId="2" fontId="4" fillId="4" borderId="34" xfId="0" applyNumberFormat="1" applyFont="1" applyFill="1" applyBorder="1" applyAlignment="1" applyProtection="1">
      <alignment horizontal="center"/>
    </xf>
    <xf numFmtId="4" fontId="4" fillId="4" borderId="26" xfId="0" applyNumberFormat="1" applyFont="1" applyFill="1" applyBorder="1" applyAlignment="1" applyProtection="1">
      <alignment horizontal="center"/>
    </xf>
    <xf numFmtId="4" fontId="4" fillId="3" borderId="43" xfId="0" applyNumberFormat="1" applyFont="1" applyFill="1" applyBorder="1" applyAlignment="1" applyProtection="1">
      <alignment horizontal="center"/>
    </xf>
    <xf numFmtId="0" fontId="4" fillId="4" borderId="20" xfId="0" applyFont="1" applyFill="1" applyBorder="1" applyAlignment="1" applyProtection="1">
      <alignment horizontal="center"/>
    </xf>
    <xf numFmtId="0" fontId="4" fillId="3" borderId="8" xfId="0" applyFont="1" applyFill="1" applyBorder="1" applyAlignment="1" applyProtection="1">
      <alignment horizontal="center"/>
    </xf>
    <xf numFmtId="0" fontId="0" fillId="0" borderId="44" xfId="0" applyBorder="1" applyProtection="1"/>
    <xf numFmtId="0" fontId="13" fillId="0" borderId="0" xfId="0" applyFont="1" applyAlignment="1" applyProtection="1">
      <alignment horizontal="center"/>
    </xf>
    <xf numFmtId="0" fontId="0" fillId="0" borderId="45" xfId="0" applyBorder="1" applyProtection="1"/>
    <xf numFmtId="0" fontId="0" fillId="0" borderId="46" xfId="0" applyBorder="1" applyProtection="1"/>
    <xf numFmtId="0" fontId="21" fillId="3" borderId="20" xfId="0" applyFont="1" applyFill="1" applyBorder="1" applyAlignment="1" applyProtection="1">
      <alignment horizontal="center" vertical="top" wrapText="1"/>
    </xf>
    <xf numFmtId="4" fontId="4" fillId="3" borderId="20" xfId="0" applyNumberFormat="1" applyFont="1" applyFill="1" applyBorder="1" applyAlignment="1" applyProtection="1">
      <alignment horizontal="center"/>
    </xf>
    <xf numFmtId="4" fontId="0" fillId="4" borderId="47" xfId="0" applyNumberFormat="1" applyFill="1" applyBorder="1" applyProtection="1">
      <protection locked="0"/>
    </xf>
    <xf numFmtId="4" fontId="0" fillId="4" borderId="48" xfId="0" applyNumberFormat="1" applyFill="1" applyBorder="1" applyProtection="1">
      <protection locked="0"/>
    </xf>
    <xf numFmtId="4" fontId="0" fillId="4" borderId="49" xfId="0" applyNumberFormat="1" applyFill="1" applyBorder="1" applyProtection="1">
      <protection locked="0"/>
    </xf>
    <xf numFmtId="4" fontId="4" fillId="3" borderId="20" xfId="0" applyNumberFormat="1" applyFont="1" applyFill="1" applyBorder="1" applyProtection="1"/>
    <xf numFmtId="4" fontId="20" fillId="4" borderId="1" xfId="0" applyNumberFormat="1" applyFont="1" applyFill="1" applyBorder="1" applyProtection="1">
      <protection locked="0"/>
    </xf>
    <xf numFmtId="4" fontId="20" fillId="4" borderId="23" xfId="0" applyNumberFormat="1" applyFont="1" applyFill="1" applyBorder="1" applyProtection="1">
      <protection locked="0"/>
    </xf>
    <xf numFmtId="9" fontId="20" fillId="4" borderId="1" xfId="0" applyNumberFormat="1" applyFont="1" applyFill="1" applyBorder="1" applyAlignment="1" applyProtection="1">
      <alignment horizontal="center"/>
      <protection locked="0"/>
    </xf>
    <xf numFmtId="0" fontId="21" fillId="0" borderId="0" xfId="0" applyFont="1" applyFill="1" applyAlignment="1" applyProtection="1">
      <alignment horizontal="left"/>
      <protection locked="0"/>
    </xf>
    <xf numFmtId="0" fontId="21" fillId="0" borderId="39" xfId="0" applyFont="1" applyFill="1" applyBorder="1" applyProtection="1">
      <protection locked="0"/>
    </xf>
    <xf numFmtId="0" fontId="21" fillId="0" borderId="27" xfId="0" applyFont="1" applyFill="1" applyBorder="1" applyAlignment="1" applyProtection="1">
      <alignment horizontal="center" vertical="center"/>
      <protection locked="0"/>
    </xf>
    <xf numFmtId="0" fontId="21" fillId="0" borderId="1" xfId="0" applyFont="1" applyFill="1" applyBorder="1" applyAlignment="1" applyProtection="1">
      <alignment horizontal="left" vertical="justify"/>
      <protection locked="0"/>
    </xf>
    <xf numFmtId="0" fontId="20" fillId="4" borderId="1" xfId="0" applyFont="1" applyFill="1" applyBorder="1" applyAlignment="1" applyProtection="1">
      <alignment horizontal="left" vertical="justify"/>
      <protection locked="0"/>
    </xf>
    <xf numFmtId="0" fontId="23" fillId="0" borderId="0" xfId="0" applyFont="1" applyProtection="1">
      <protection locked="0"/>
    </xf>
    <xf numFmtId="0" fontId="20" fillId="0" borderId="27" xfId="0" applyFont="1" applyFill="1" applyBorder="1" applyAlignment="1" applyProtection="1">
      <alignment horizontal="center" vertical="center"/>
      <protection locked="0"/>
    </xf>
    <xf numFmtId="0" fontId="25" fillId="0" borderId="27" xfId="0" applyFont="1" applyFill="1" applyBorder="1" applyAlignment="1" applyProtection="1">
      <alignment horizontal="center" vertical="center"/>
      <protection locked="0"/>
    </xf>
    <xf numFmtId="0" fontId="21" fillId="0" borderId="28" xfId="0" applyFont="1" applyFill="1" applyBorder="1" applyAlignment="1" applyProtection="1">
      <alignment horizontal="center" vertical="center"/>
      <protection locked="0"/>
    </xf>
    <xf numFmtId="0" fontId="21" fillId="0" borderId="0" xfId="0" applyFont="1" applyFill="1" applyAlignment="1" applyProtection="1">
      <alignment horizontal="center" vertical="center"/>
      <protection locked="0"/>
    </xf>
    <xf numFmtId="0" fontId="20" fillId="0" borderId="0" xfId="0" applyFont="1" applyFill="1" applyAlignment="1" applyProtection="1">
      <alignment horizontal="left" vertical="justify"/>
      <protection locked="0"/>
    </xf>
    <xf numFmtId="4" fontId="20" fillId="0" borderId="0" xfId="0" applyNumberFormat="1" applyFont="1" applyProtection="1">
      <protection locked="0"/>
    </xf>
    <xf numFmtId="4" fontId="21" fillId="4" borderId="1" xfId="0" applyNumberFormat="1" applyFont="1" applyFill="1" applyBorder="1" applyProtection="1">
      <protection locked="0"/>
    </xf>
    <xf numFmtId="4" fontId="21" fillId="4" borderId="0" xfId="0" applyNumberFormat="1" applyFont="1" applyFill="1" applyBorder="1" applyAlignment="1" applyProtection="1">
      <alignment vertical="top" wrapText="1"/>
      <protection locked="0"/>
    </xf>
    <xf numFmtId="4" fontId="20" fillId="4" borderId="0" xfId="0" applyNumberFormat="1" applyFont="1" applyFill="1" applyBorder="1" applyAlignment="1" applyProtection="1">
      <alignment vertical="top" wrapText="1"/>
      <protection locked="0"/>
    </xf>
    <xf numFmtId="0" fontId="20" fillId="4" borderId="0" xfId="0" applyFont="1" applyFill="1" applyBorder="1" applyAlignment="1" applyProtection="1">
      <alignment vertical="top" wrapText="1"/>
      <protection locked="0"/>
    </xf>
    <xf numFmtId="4" fontId="20" fillId="4" borderId="0" xfId="0" applyNumberFormat="1" applyFont="1" applyFill="1" applyAlignment="1" applyProtection="1">
      <protection locked="0"/>
    </xf>
    <xf numFmtId="4" fontId="20" fillId="0" borderId="0" xfId="0" applyNumberFormat="1" applyFont="1" applyFill="1" applyAlignment="1" applyProtection="1"/>
    <xf numFmtId="0" fontId="20" fillId="0" borderId="0" xfId="0" applyFont="1" applyBorder="1" applyAlignment="1" applyProtection="1">
      <alignment vertical="top" wrapText="1"/>
    </xf>
    <xf numFmtId="0" fontId="21" fillId="0" borderId="0" xfId="0" applyFont="1" applyBorder="1" applyAlignment="1" applyProtection="1">
      <alignment vertical="top" wrapText="1"/>
    </xf>
    <xf numFmtId="4" fontId="20" fillId="0" borderId="0" xfId="0" applyNumberFormat="1" applyFont="1" applyFill="1" applyBorder="1" applyAlignment="1" applyProtection="1">
      <alignment vertical="top" wrapText="1"/>
    </xf>
    <xf numFmtId="4" fontId="21" fillId="0" borderId="0" xfId="0" applyNumberFormat="1" applyFont="1" applyFill="1" applyBorder="1" applyAlignment="1" applyProtection="1">
      <alignment vertical="top" wrapText="1"/>
    </xf>
    <xf numFmtId="0" fontId="20" fillId="0" borderId="0" xfId="0" applyFont="1" applyFill="1" applyBorder="1" applyAlignment="1" applyProtection="1">
      <alignment vertical="top" wrapText="1"/>
    </xf>
    <xf numFmtId="0" fontId="21" fillId="0" borderId="0" xfId="0" applyFont="1" applyFill="1" applyBorder="1" applyAlignment="1" applyProtection="1">
      <alignment vertical="top" wrapText="1"/>
    </xf>
    <xf numFmtId="0" fontId="20" fillId="0" borderId="0" xfId="0" applyFont="1" applyBorder="1" applyAlignment="1" applyProtection="1">
      <alignment horizontal="left" vertical="top" wrapText="1"/>
    </xf>
    <xf numFmtId="0" fontId="21" fillId="5" borderId="30" xfId="0" applyFont="1" applyFill="1" applyBorder="1" applyAlignment="1" applyProtection="1">
      <alignment vertical="justify"/>
    </xf>
    <xf numFmtId="4" fontId="21" fillId="0" borderId="26" xfId="0" applyNumberFormat="1" applyFont="1" applyFill="1" applyBorder="1" applyAlignment="1" applyProtection="1">
      <alignment vertical="justify"/>
    </xf>
    <xf numFmtId="0" fontId="20" fillId="0" borderId="30" xfId="0" applyFont="1" applyFill="1" applyBorder="1" applyAlignment="1" applyProtection="1">
      <alignment vertical="justify"/>
    </xf>
    <xf numFmtId="4" fontId="20" fillId="4" borderId="26" xfId="0" applyNumberFormat="1" applyFont="1" applyFill="1" applyBorder="1" applyAlignment="1" applyProtection="1">
      <alignment vertical="top" wrapText="1"/>
      <protection locked="0"/>
    </xf>
    <xf numFmtId="0" fontId="20" fillId="0" borderId="27" xfId="0" applyFont="1" applyBorder="1" applyAlignment="1" applyProtection="1">
      <alignment vertical="justify"/>
    </xf>
    <xf numFmtId="4" fontId="20" fillId="4" borderId="23" xfId="0" applyNumberFormat="1" applyFont="1" applyFill="1" applyBorder="1" applyAlignment="1" applyProtection="1">
      <alignment vertical="top" wrapText="1"/>
      <protection locked="0"/>
    </xf>
    <xf numFmtId="0" fontId="20" fillId="0" borderId="30" xfId="0" applyFont="1" applyBorder="1" applyAlignment="1" applyProtection="1">
      <alignment vertical="justify"/>
    </xf>
    <xf numFmtId="0" fontId="20" fillId="0" borderId="30" xfId="0" applyFont="1" applyBorder="1" applyAlignment="1" applyProtection="1">
      <alignment vertical="justify"/>
      <protection locked="0"/>
    </xf>
    <xf numFmtId="4" fontId="20" fillId="0" borderId="26" xfId="0" applyNumberFormat="1" applyFont="1" applyFill="1" applyBorder="1" applyAlignment="1" applyProtection="1">
      <alignment vertical="top" wrapText="1"/>
      <protection locked="0"/>
    </xf>
    <xf numFmtId="0" fontId="21" fillId="5" borderId="27" xfId="0" applyFont="1" applyFill="1" applyBorder="1" applyAlignment="1" applyProtection="1">
      <alignment vertical="justify"/>
    </xf>
    <xf numFmtId="4" fontId="20" fillId="0" borderId="23" xfId="0" applyNumberFormat="1" applyFont="1" applyFill="1" applyBorder="1" applyAlignment="1" applyProtection="1">
      <alignment vertical="top" wrapText="1"/>
      <protection locked="0"/>
    </xf>
    <xf numFmtId="0" fontId="20" fillId="0" borderId="28" xfId="0" applyFont="1" applyBorder="1" applyAlignment="1" applyProtection="1">
      <alignment vertical="justify"/>
    </xf>
    <xf numFmtId="4" fontId="20" fillId="4" borderId="25" xfId="0" applyNumberFormat="1" applyFont="1" applyFill="1" applyBorder="1" applyAlignment="1" applyProtection="1">
      <alignment vertical="top" wrapText="1"/>
      <protection locked="0"/>
    </xf>
    <xf numFmtId="0" fontId="0" fillId="0" borderId="27" xfId="0" applyBorder="1" applyProtection="1">
      <protection locked="0"/>
    </xf>
    <xf numFmtId="4" fontId="0" fillId="4" borderId="23" xfId="0" applyNumberFormat="1" applyFill="1" applyBorder="1" applyProtection="1"/>
    <xf numFmtId="0" fontId="0" fillId="0" borderId="28" xfId="0" applyBorder="1" applyProtection="1">
      <protection locked="0"/>
    </xf>
    <xf numFmtId="0" fontId="0" fillId="0" borderId="24" xfId="0" applyBorder="1" applyProtection="1">
      <protection locked="0"/>
    </xf>
    <xf numFmtId="4" fontId="0" fillId="0" borderId="24" xfId="0" applyNumberFormat="1" applyBorder="1" applyProtection="1">
      <protection locked="0"/>
    </xf>
    <xf numFmtId="4" fontId="0" fillId="4" borderId="25" xfId="0" applyNumberFormat="1" applyFill="1" applyBorder="1" applyProtection="1"/>
    <xf numFmtId="4" fontId="4" fillId="3" borderId="50" xfId="0" applyNumberFormat="1" applyFont="1" applyFill="1" applyBorder="1" applyAlignment="1" applyProtection="1">
      <alignment horizontal="center"/>
    </xf>
    <xf numFmtId="0" fontId="0" fillId="0" borderId="39" xfId="0" applyBorder="1" applyProtection="1">
      <protection locked="0"/>
    </xf>
    <xf numFmtId="0" fontId="0" fillId="0" borderId="51" xfId="0" applyBorder="1" applyProtection="1">
      <protection locked="0"/>
    </xf>
    <xf numFmtId="4" fontId="0" fillId="0" borderId="51" xfId="0" applyNumberFormat="1" applyBorder="1" applyProtection="1">
      <protection locked="0"/>
    </xf>
    <xf numFmtId="4" fontId="0" fillId="4" borderId="38" xfId="0" applyNumberFormat="1" applyFill="1" applyBorder="1" applyProtection="1"/>
    <xf numFmtId="4" fontId="18" fillId="4" borderId="0" xfId="0" applyNumberFormat="1" applyFont="1" applyFill="1" applyProtection="1">
      <protection locked="0"/>
    </xf>
    <xf numFmtId="0" fontId="18" fillId="4" borderId="0" xfId="0" applyFont="1" applyFill="1" applyProtection="1">
      <protection locked="0"/>
    </xf>
    <xf numFmtId="0" fontId="19" fillId="4" borderId="0" xfId="0" applyFont="1" applyFill="1" applyProtection="1">
      <protection locked="0"/>
    </xf>
    <xf numFmtId="4" fontId="18" fillId="4" borderId="1" xfId="0" applyNumberFormat="1" applyFont="1" applyFill="1" applyBorder="1" applyProtection="1">
      <protection locked="0"/>
    </xf>
    <xf numFmtId="4" fontId="18" fillId="4" borderId="1" xfId="0" applyNumberFormat="1" applyFont="1" applyFill="1" applyBorder="1" applyAlignment="1" applyProtection="1">
      <alignment horizontal="left" vertical="justify"/>
      <protection locked="0"/>
    </xf>
    <xf numFmtId="0" fontId="0" fillId="0" borderId="39" xfId="0" applyBorder="1" applyProtection="1"/>
    <xf numFmtId="0" fontId="16" fillId="0" borderId="23" xfId="1" applyBorder="1" applyAlignment="1" applyProtection="1"/>
    <xf numFmtId="4" fontId="18" fillId="0" borderId="1" xfId="0" applyNumberFormat="1" applyFont="1" applyFill="1" applyBorder="1" applyAlignment="1" applyProtection="1">
      <alignment horizontal="left" vertical="justify"/>
    </xf>
    <xf numFmtId="4" fontId="18" fillId="0" borderId="1" xfId="0" applyNumberFormat="1" applyFont="1" applyFill="1" applyBorder="1" applyProtection="1"/>
    <xf numFmtId="0" fontId="13" fillId="0" borderId="0" xfId="0" applyFont="1" applyFill="1" applyAlignment="1" applyProtection="1">
      <alignment horizontal="center"/>
    </xf>
    <xf numFmtId="0" fontId="18" fillId="0" borderId="0" xfId="0" applyFont="1" applyFill="1" applyProtection="1"/>
    <xf numFmtId="0" fontId="19" fillId="0" borderId="0" xfId="0" applyFont="1" applyFill="1" applyProtection="1"/>
    <xf numFmtId="4" fontId="18" fillId="0" borderId="0" xfId="0" applyNumberFormat="1" applyFont="1" applyFill="1" applyProtection="1"/>
    <xf numFmtId="4" fontId="19" fillId="0" borderId="0" xfId="0" applyNumberFormat="1" applyFont="1" applyFill="1" applyProtection="1"/>
    <xf numFmtId="0" fontId="18" fillId="0" borderId="0" xfId="0" applyFont="1" applyFill="1" applyAlignment="1" applyProtection="1">
      <alignment horizontal="left"/>
    </xf>
    <xf numFmtId="0" fontId="18" fillId="0" borderId="1" xfId="0" applyFont="1" applyFill="1" applyBorder="1" applyAlignment="1" applyProtection="1">
      <alignment horizontal="left" vertical="justify"/>
    </xf>
    <xf numFmtId="0" fontId="18" fillId="0" borderId="1" xfId="0" applyFont="1" applyFill="1" applyBorder="1" applyAlignment="1" applyProtection="1">
      <alignment vertical="justify"/>
    </xf>
    <xf numFmtId="0" fontId="19" fillId="0" borderId="8" xfId="0" applyFont="1" applyFill="1" applyBorder="1" applyProtection="1"/>
    <xf numFmtId="4" fontId="19" fillId="0" borderId="9" xfId="0" applyNumberFormat="1" applyFont="1" applyFill="1" applyBorder="1" applyProtection="1"/>
    <xf numFmtId="0" fontId="18" fillId="5" borderId="8" xfId="0" applyFont="1" applyFill="1" applyBorder="1" applyProtection="1"/>
    <xf numFmtId="0" fontId="19" fillId="5" borderId="9" xfId="0" applyFont="1" applyFill="1" applyBorder="1" applyAlignment="1" applyProtection="1">
      <alignment horizontal="center"/>
    </xf>
    <xf numFmtId="4" fontId="19" fillId="0" borderId="20" xfId="0" applyNumberFormat="1" applyFont="1" applyFill="1" applyBorder="1" applyProtection="1"/>
    <xf numFmtId="0" fontId="19" fillId="5" borderId="20" xfId="0" applyFont="1" applyFill="1" applyBorder="1" applyAlignment="1" applyProtection="1">
      <alignment horizontal="center"/>
    </xf>
    <xf numFmtId="0" fontId="20" fillId="0" borderId="28" xfId="0" applyFont="1" applyBorder="1" applyAlignment="1" applyProtection="1">
      <alignment vertical="top" wrapText="1"/>
    </xf>
    <xf numFmtId="0" fontId="21" fillId="5" borderId="29" xfId="0" applyFont="1" applyFill="1" applyBorder="1" applyAlignment="1" applyProtection="1">
      <alignment vertical="justify"/>
    </xf>
    <xf numFmtId="0" fontId="20" fillId="0" borderId="17" xfId="0" applyFont="1" applyFill="1" applyBorder="1" applyAlignment="1" applyProtection="1">
      <alignment horizontal="justify" vertical="justify"/>
    </xf>
    <xf numFmtId="165" fontId="4" fillId="3" borderId="20" xfId="4" applyNumberFormat="1" applyFont="1" applyFill="1" applyBorder="1" applyProtection="1"/>
    <xf numFmtId="165" fontId="0" fillId="0" borderId="47" xfId="4" applyNumberFormat="1" applyFont="1" applyFill="1" applyBorder="1" applyProtection="1"/>
    <xf numFmtId="165" fontId="0" fillId="0" borderId="48" xfId="4" applyNumberFormat="1" applyFont="1" applyFill="1" applyBorder="1" applyProtection="1"/>
    <xf numFmtId="165" fontId="0" fillId="0" borderId="49" xfId="4" applyNumberFormat="1" applyFont="1" applyFill="1" applyBorder="1" applyProtection="1"/>
    <xf numFmtId="4" fontId="19" fillId="5" borderId="20" xfId="0" applyNumberFormat="1" applyFont="1" applyFill="1" applyBorder="1" applyAlignment="1" applyProtection="1">
      <alignment horizontal="center"/>
    </xf>
    <xf numFmtId="0" fontId="30" fillId="0" borderId="0" xfId="0" applyFont="1" applyProtection="1">
      <protection locked="0"/>
    </xf>
    <xf numFmtId="0" fontId="16" fillId="0" borderId="23" xfId="1" quotePrefix="1" applyFont="1" applyBorder="1" applyAlignment="1" applyProtection="1"/>
    <xf numFmtId="0" fontId="33" fillId="0" borderId="0" xfId="0" applyFont="1" applyProtection="1"/>
    <xf numFmtId="0" fontId="34" fillId="0" borderId="0" xfId="0" applyFont="1" applyAlignment="1" applyProtection="1">
      <alignment horizontal="center"/>
    </xf>
    <xf numFmtId="0" fontId="33" fillId="0" borderId="0" xfId="0" applyFont="1" applyFill="1" applyAlignment="1" applyProtection="1">
      <alignment horizontal="left"/>
    </xf>
    <xf numFmtId="0" fontId="33" fillId="0" borderId="0" xfId="0" applyFont="1" applyFill="1" applyProtection="1"/>
    <xf numFmtId="0" fontId="33" fillId="0" borderId="0" xfId="0" applyFont="1" applyFill="1" applyAlignment="1" applyProtection="1">
      <alignment vertical="top"/>
    </xf>
    <xf numFmtId="0" fontId="0" fillId="0" borderId="0" xfId="0" applyFill="1" applyAlignment="1" applyProtection="1">
      <alignment vertical="center"/>
      <protection locked="0"/>
    </xf>
    <xf numFmtId="0" fontId="0" fillId="0" borderId="0" xfId="0" applyAlignment="1" applyProtection="1">
      <alignment vertical="center"/>
      <protection locked="0"/>
    </xf>
    <xf numFmtId="0" fontId="3" fillId="0" borderId="0" xfId="0" applyFont="1" applyProtection="1">
      <protection locked="0"/>
    </xf>
    <xf numFmtId="0" fontId="11" fillId="0" borderId="0" xfId="0" applyFont="1" applyFill="1" applyAlignment="1" applyProtection="1">
      <alignment horizontal="center" vertical="center"/>
      <protection locked="0"/>
    </xf>
    <xf numFmtId="49" fontId="4" fillId="0" borderId="0" xfId="0" applyNumberFormat="1" applyFont="1" applyFill="1" applyBorder="1" applyAlignment="1" applyProtection="1">
      <alignment vertical="center"/>
      <protection locked="0"/>
    </xf>
    <xf numFmtId="0" fontId="4" fillId="4" borderId="0" xfId="0" applyFont="1" applyFill="1" applyBorder="1" applyAlignment="1" applyProtection="1">
      <alignment vertical="center"/>
      <protection locked="0"/>
    </xf>
    <xf numFmtId="0" fontId="13" fillId="4" borderId="0" xfId="0" applyFont="1" applyFill="1" applyProtection="1">
      <protection locked="0"/>
    </xf>
    <xf numFmtId="0" fontId="20" fillId="4" borderId="0" xfId="0" applyFont="1" applyFill="1" applyProtection="1">
      <protection locked="0"/>
    </xf>
    <xf numFmtId="0" fontId="12" fillId="4" borderId="0" xfId="0" applyFont="1" applyFill="1" applyBorder="1" applyAlignment="1" applyProtection="1">
      <alignment horizontal="center"/>
      <protection locked="0"/>
    </xf>
    <xf numFmtId="0" fontId="19" fillId="4" borderId="0" xfId="0" applyFont="1" applyFill="1" applyBorder="1" applyAlignment="1" applyProtection="1">
      <alignment horizontal="left"/>
      <protection locked="0"/>
    </xf>
    <xf numFmtId="4" fontId="0" fillId="0" borderId="0" xfId="0" applyNumberFormat="1" applyFill="1" applyAlignment="1" applyProtection="1">
      <protection locked="0"/>
    </xf>
    <xf numFmtId="0" fontId="0" fillId="0" borderId="0" xfId="0" applyFill="1" applyAlignment="1" applyProtection="1">
      <protection locked="0"/>
    </xf>
    <xf numFmtId="0" fontId="19" fillId="4" borderId="0" xfId="0" applyFont="1" applyFill="1" applyAlignment="1" applyProtection="1">
      <alignment horizontal="left" vertical="center"/>
      <protection locked="0"/>
    </xf>
    <xf numFmtId="0" fontId="11" fillId="4" borderId="0" xfId="0" applyFont="1" applyFill="1" applyAlignment="1" applyProtection="1">
      <alignment horizontal="center" vertical="center"/>
      <protection locked="0"/>
    </xf>
    <xf numFmtId="164" fontId="0" fillId="0" borderId="0" xfId="2" applyFont="1"/>
    <xf numFmtId="0" fontId="42" fillId="0" borderId="0" xfId="0" applyFont="1" applyAlignment="1">
      <alignment horizontal="center"/>
    </xf>
    <xf numFmtId="4" fontId="0" fillId="0" borderId="0" xfId="2" applyNumberFormat="1" applyFont="1"/>
    <xf numFmtId="4" fontId="0" fillId="0" borderId="0" xfId="0" applyNumberFormat="1"/>
    <xf numFmtId="4" fontId="0" fillId="0" borderId="52" xfId="0" applyNumberFormat="1" applyBorder="1"/>
    <xf numFmtId="164" fontId="0" fillId="0" borderId="53" xfId="2" applyFont="1" applyBorder="1"/>
    <xf numFmtId="4" fontId="0" fillId="0" borderId="54" xfId="0" applyNumberFormat="1" applyBorder="1"/>
    <xf numFmtId="4" fontId="0" fillId="0" borderId="55" xfId="0" applyNumberFormat="1" applyBorder="1"/>
    <xf numFmtId="9" fontId="0" fillId="0" borderId="55" xfId="4" applyFont="1" applyBorder="1"/>
    <xf numFmtId="4" fontId="0" fillId="0" borderId="54" xfId="2" applyNumberFormat="1" applyFont="1" applyBorder="1"/>
    <xf numFmtId="4" fontId="0" fillId="0" borderId="55" xfId="2" applyNumberFormat="1" applyFont="1" applyBorder="1"/>
    <xf numFmtId="4" fontId="0" fillId="0" borderId="52" xfId="2" applyNumberFormat="1" applyFont="1" applyBorder="1"/>
    <xf numFmtId="0" fontId="0" fillId="0" borderId="0" xfId="0" applyBorder="1"/>
    <xf numFmtId="4" fontId="0" fillId="0" borderId="52" xfId="0" applyNumberFormat="1" applyBorder="1" applyProtection="1">
      <protection locked="0"/>
    </xf>
    <xf numFmtId="164" fontId="0" fillId="0" borderId="0" xfId="2" applyFont="1" applyProtection="1">
      <protection locked="0"/>
    </xf>
    <xf numFmtId="0" fontId="10" fillId="0" borderId="0" xfId="0" applyFont="1" applyProtection="1">
      <protection locked="0"/>
    </xf>
    <xf numFmtId="0" fontId="10" fillId="0" borderId="40" xfId="0" applyFont="1" applyBorder="1" applyProtection="1">
      <protection locked="0"/>
    </xf>
    <xf numFmtId="4" fontId="0" fillId="6" borderId="52" xfId="2" applyNumberFormat="1" applyFont="1" applyFill="1" applyBorder="1" applyProtection="1">
      <protection locked="0"/>
    </xf>
    <xf numFmtId="4" fontId="0" fillId="0" borderId="56" xfId="2" applyNumberFormat="1" applyFont="1" applyFill="1" applyBorder="1" applyProtection="1">
      <protection locked="0"/>
    </xf>
    <xf numFmtId="4" fontId="0" fillId="0" borderId="52" xfId="0" applyNumberFormat="1" applyFill="1" applyBorder="1" applyProtection="1">
      <protection locked="0"/>
    </xf>
    <xf numFmtId="4" fontId="0" fillId="0" borderId="57" xfId="0" applyNumberFormat="1" applyFill="1" applyBorder="1" applyProtection="1">
      <protection locked="0"/>
    </xf>
    <xf numFmtId="4" fontId="13" fillId="3" borderId="21" xfId="0" applyNumberFormat="1" applyFont="1" applyFill="1" applyBorder="1" applyAlignment="1" applyProtection="1">
      <alignment horizontal="center" vertical="top" wrapText="1"/>
    </xf>
    <xf numFmtId="4" fontId="13" fillId="3" borderId="20" xfId="0" applyNumberFormat="1" applyFont="1" applyFill="1" applyBorder="1" applyAlignment="1" applyProtection="1">
      <alignment horizontal="center"/>
    </xf>
    <xf numFmtId="0" fontId="43" fillId="0" borderId="0" xfId="0" applyFont="1" applyAlignment="1">
      <alignment horizontal="center" vertical="top" wrapText="1"/>
    </xf>
    <xf numFmtId="4" fontId="25" fillId="0" borderId="0" xfId="0" applyNumberFormat="1" applyFont="1" applyFill="1" applyBorder="1" applyAlignment="1" applyProtection="1">
      <alignment vertical="top" wrapText="1"/>
    </xf>
    <xf numFmtId="0" fontId="2" fillId="0" borderId="0" xfId="0" applyFont="1"/>
    <xf numFmtId="0" fontId="2" fillId="0" borderId="59" xfId="0" applyFont="1" applyBorder="1"/>
    <xf numFmtId="0" fontId="18" fillId="0" borderId="0" xfId="0" applyFont="1" applyProtection="1">
      <protection locked="0"/>
    </xf>
    <xf numFmtId="0" fontId="19" fillId="0" borderId="6" xfId="0" applyFont="1" applyBorder="1" applyProtection="1">
      <protection locked="0"/>
    </xf>
    <xf numFmtId="0" fontId="18" fillId="0" borderId="6" xfId="0" applyFont="1" applyBorder="1" applyProtection="1">
      <protection locked="0"/>
    </xf>
    <xf numFmtId="0" fontId="18" fillId="0" borderId="4" xfId="0" applyFont="1" applyBorder="1" applyProtection="1">
      <protection locked="0"/>
    </xf>
    <xf numFmtId="0" fontId="19" fillId="0" borderId="0" xfId="0" applyFont="1" applyProtection="1">
      <protection locked="0"/>
    </xf>
    <xf numFmtId="0" fontId="48" fillId="7" borderId="29" xfId="0" applyFont="1" applyFill="1" applyBorder="1" applyAlignment="1" applyProtection="1">
      <alignment horizontal="center" wrapText="1"/>
    </xf>
    <xf numFmtId="0" fontId="48" fillId="7" borderId="60" xfId="0" applyFont="1" applyFill="1" applyBorder="1" applyAlignment="1" applyProtection="1">
      <alignment horizontal="center" wrapText="1"/>
    </xf>
    <xf numFmtId="0" fontId="48" fillId="7" borderId="21" xfId="0" applyFont="1" applyFill="1" applyBorder="1" applyAlignment="1" applyProtection="1">
      <alignment horizontal="center" wrapText="1"/>
    </xf>
    <xf numFmtId="0" fontId="2" fillId="0" borderId="3" xfId="0" applyFont="1" applyBorder="1" applyProtection="1"/>
    <xf numFmtId="0" fontId="2" fillId="0" borderId="1" xfId="0" applyFont="1" applyBorder="1" applyProtection="1"/>
    <xf numFmtId="0" fontId="16" fillId="0" borderId="50" xfId="1" applyBorder="1" applyAlignment="1" applyProtection="1"/>
    <xf numFmtId="0" fontId="46" fillId="0" borderId="0" xfId="0" applyFont="1" applyProtection="1">
      <protection locked="0"/>
    </xf>
    <xf numFmtId="0" fontId="4" fillId="0" borderId="0" xfId="0" applyFont="1"/>
    <xf numFmtId="0" fontId="19" fillId="0" borderId="6" xfId="0" applyFont="1" applyBorder="1"/>
    <xf numFmtId="0" fontId="18" fillId="0" borderId="0" xfId="0" applyFont="1"/>
    <xf numFmtId="0" fontId="46" fillId="0" borderId="0" xfId="0" applyFont="1"/>
    <xf numFmtId="0" fontId="4" fillId="0" borderId="0" xfId="0" applyFont="1" applyFill="1" applyBorder="1" applyProtection="1"/>
    <xf numFmtId="49" fontId="4" fillId="0" borderId="0" xfId="0" applyNumberFormat="1" applyFont="1" applyFill="1" applyBorder="1" applyProtection="1"/>
    <xf numFmtId="0" fontId="2" fillId="0" borderId="3" xfId="0" applyFont="1" applyFill="1" applyBorder="1" applyProtection="1"/>
    <xf numFmtId="0" fontId="4" fillId="0" borderId="3" xfId="0" applyFont="1" applyFill="1" applyBorder="1" applyAlignment="1" applyProtection="1">
      <alignment horizontal="center"/>
    </xf>
    <xf numFmtId="4" fontId="2" fillId="0" borderId="1" xfId="0" applyNumberFormat="1" applyFont="1" applyFill="1" applyBorder="1" applyProtection="1">
      <protection locked="0"/>
    </xf>
    <xf numFmtId="4" fontId="2" fillId="0" borderId="1" xfId="0" applyNumberFormat="1" applyFont="1" applyFill="1" applyBorder="1" applyProtection="1"/>
    <xf numFmtId="4" fontId="4" fillId="0" borderId="1" xfId="0" applyNumberFormat="1" applyFont="1" applyFill="1" applyBorder="1" applyProtection="1"/>
    <xf numFmtId="0" fontId="18" fillId="0" borderId="6" xfId="0" applyFont="1" applyBorder="1"/>
    <xf numFmtId="0" fontId="18" fillId="0" borderId="4" xfId="0" applyFont="1" applyBorder="1"/>
    <xf numFmtId="0" fontId="19" fillId="0" borderId="0" xfId="0" applyFont="1"/>
    <xf numFmtId="0" fontId="0" fillId="0" borderId="10" xfId="0" applyBorder="1" applyProtection="1">
      <protection locked="0"/>
    </xf>
    <xf numFmtId="49" fontId="4" fillId="0" borderId="0" xfId="0" applyNumberFormat="1" applyFont="1" applyBorder="1" applyProtection="1">
      <protection locked="0"/>
    </xf>
    <xf numFmtId="4" fontId="0" fillId="0" borderId="0" xfId="0" applyNumberFormat="1" applyBorder="1" applyProtection="1">
      <protection locked="0"/>
    </xf>
    <xf numFmtId="4" fontId="0" fillId="0" borderId="11" xfId="0" applyNumberFormat="1" applyBorder="1" applyProtection="1">
      <protection locked="0"/>
    </xf>
    <xf numFmtId="0" fontId="0" fillId="5" borderId="40" xfId="0" applyFill="1" applyBorder="1"/>
    <xf numFmtId="0" fontId="52" fillId="0" borderId="0" xfId="0" applyFont="1"/>
    <xf numFmtId="0" fontId="18" fillId="0" borderId="0" xfId="0" applyFont="1" applyBorder="1"/>
    <xf numFmtId="0" fontId="46" fillId="0" borderId="0" xfId="0" applyFont="1" applyAlignment="1">
      <alignment horizontal="justify"/>
    </xf>
    <xf numFmtId="0" fontId="0" fillId="0" borderId="0" xfId="0" applyAlignment="1">
      <alignment horizontal="justify"/>
    </xf>
    <xf numFmtId="0" fontId="46" fillId="0" borderId="0" xfId="0" applyFont="1" applyAlignment="1">
      <alignment horizontal="left"/>
    </xf>
    <xf numFmtId="0" fontId="19" fillId="0" borderId="0" xfId="0" applyFont="1" applyFill="1" applyBorder="1" applyAlignment="1" applyProtection="1">
      <alignment horizontal="left"/>
    </xf>
    <xf numFmtId="0" fontId="19" fillId="0" borderId="0" xfId="0" applyFont="1" applyFill="1" applyBorder="1" applyAlignment="1" applyProtection="1">
      <alignment horizontal="right"/>
    </xf>
    <xf numFmtId="4" fontId="0" fillId="0" borderId="52" xfId="2" applyNumberFormat="1" applyFont="1" applyFill="1" applyBorder="1" applyProtection="1"/>
    <xf numFmtId="0" fontId="4" fillId="4" borderId="18" xfId="0" applyFont="1" applyFill="1" applyBorder="1"/>
    <xf numFmtId="0" fontId="0" fillId="4" borderId="40" xfId="0" applyFill="1" applyBorder="1"/>
    <xf numFmtId="4" fontId="0" fillId="4" borderId="40" xfId="0" applyNumberFormat="1" applyFill="1" applyBorder="1"/>
    <xf numFmtId="0" fontId="4" fillId="4" borderId="8" xfId="0" applyFont="1" applyFill="1" applyBorder="1"/>
    <xf numFmtId="0" fontId="0" fillId="4" borderId="37" xfId="0" applyFill="1" applyBorder="1"/>
    <xf numFmtId="4" fontId="0" fillId="4" borderId="37" xfId="0" applyNumberFormat="1" applyFill="1" applyBorder="1"/>
    <xf numFmtId="4" fontId="13" fillId="4" borderId="20" xfId="0" applyNumberFormat="1" applyFont="1" applyFill="1" applyBorder="1"/>
    <xf numFmtId="0" fontId="0" fillId="0" borderId="0" xfId="0" applyFill="1"/>
    <xf numFmtId="49" fontId="46" fillId="0" borderId="0" xfId="0" applyNumberFormat="1" applyFont="1"/>
    <xf numFmtId="0" fontId="26" fillId="0" borderId="0" xfId="0" applyFont="1" applyAlignment="1" applyProtection="1"/>
    <xf numFmtId="0" fontId="13" fillId="0" borderId="0" xfId="0" applyFont="1" applyAlignment="1">
      <alignment vertical="center"/>
    </xf>
    <xf numFmtId="0" fontId="53" fillId="0" borderId="0" xfId="0" applyFont="1" applyAlignment="1">
      <alignment horizontal="justify" vertical="top" wrapText="1"/>
    </xf>
    <xf numFmtId="0" fontId="46" fillId="0" borderId="40" xfId="0" applyFont="1" applyBorder="1"/>
    <xf numFmtId="0" fontId="0" fillId="5" borderId="20" xfId="0" applyFill="1" applyBorder="1" applyAlignment="1" applyProtection="1">
      <alignment horizontal="center"/>
    </xf>
    <xf numFmtId="0" fontId="4" fillId="5" borderId="20" xfId="0" applyFont="1" applyFill="1" applyBorder="1" applyAlignment="1" applyProtection="1">
      <alignment horizontal="center"/>
    </xf>
    <xf numFmtId="0" fontId="53" fillId="0" borderId="0" xfId="0" applyFont="1" applyBorder="1" applyAlignment="1">
      <alignment horizontal="left"/>
    </xf>
    <xf numFmtId="0" fontId="4" fillId="0" borderId="0" xfId="0" applyFont="1" applyFill="1" applyBorder="1" applyAlignment="1" applyProtection="1">
      <alignment horizontal="left"/>
    </xf>
    <xf numFmtId="0" fontId="46" fillId="0" borderId="0" xfId="0" applyFont="1" applyFill="1"/>
    <xf numFmtId="49" fontId="46" fillId="0" borderId="0" xfId="0" applyNumberFormat="1" applyFont="1" applyFill="1"/>
    <xf numFmtId="4" fontId="21" fillId="0" borderId="0" xfId="0" applyNumberFormat="1" applyFont="1" applyFill="1" applyBorder="1" applyProtection="1"/>
    <xf numFmtId="4" fontId="21" fillId="4" borderId="15" xfId="0" applyNumberFormat="1" applyFont="1" applyFill="1" applyBorder="1" applyProtection="1"/>
    <xf numFmtId="4" fontId="20" fillId="0" borderId="15" xfId="0" applyNumberFormat="1" applyFont="1" applyFill="1" applyBorder="1" applyProtection="1">
      <protection locked="0"/>
    </xf>
    <xf numFmtId="0" fontId="0" fillId="0" borderId="1" xfId="0" applyBorder="1" applyAlignment="1" applyProtection="1">
      <alignment horizontal="center"/>
      <protection locked="0"/>
    </xf>
    <xf numFmtId="0" fontId="0" fillId="0" borderId="43" xfId="0" applyBorder="1" applyAlignment="1" applyProtection="1">
      <alignment horizontal="center"/>
      <protection locked="0"/>
    </xf>
    <xf numFmtId="0" fontId="50" fillId="0" borderId="0" xfId="0" applyFont="1" applyProtection="1">
      <protection locked="0"/>
    </xf>
    <xf numFmtId="0" fontId="13" fillId="0" borderId="0" xfId="0" applyFont="1" applyAlignment="1"/>
    <xf numFmtId="0" fontId="4" fillId="0" borderId="0" xfId="0" applyFont="1" applyAlignment="1">
      <alignment horizontal="center"/>
    </xf>
    <xf numFmtId="0" fontId="0" fillId="0" borderId="0" xfId="0" applyAlignment="1">
      <alignment horizontal="center" vertical="center" textRotation="90" wrapText="1"/>
    </xf>
    <xf numFmtId="4" fontId="4" fillId="9" borderId="1" xfId="0" applyNumberFormat="1" applyFont="1" applyFill="1" applyBorder="1"/>
    <xf numFmtId="0" fontId="4" fillId="8" borderId="0" xfId="0" applyFont="1" applyFill="1"/>
    <xf numFmtId="4" fontId="4" fillId="4" borderId="1" xfId="0" applyNumberFormat="1" applyFont="1" applyFill="1" applyBorder="1"/>
    <xf numFmtId="4" fontId="4" fillId="8" borderId="1" xfId="0" applyNumberFormat="1" applyFont="1" applyFill="1" applyBorder="1"/>
    <xf numFmtId="0" fontId="4" fillId="3" borderId="1" xfId="0" applyFont="1" applyFill="1" applyBorder="1"/>
    <xf numFmtId="4" fontId="4" fillId="3" borderId="1" xfId="0" applyNumberFormat="1" applyFont="1" applyFill="1" applyBorder="1"/>
    <xf numFmtId="0" fontId="4" fillId="8" borderId="1" xfId="0" applyFont="1" applyFill="1" applyBorder="1"/>
    <xf numFmtId="0" fontId="54" fillId="0" borderId="0" xfId="0" applyFont="1"/>
    <xf numFmtId="4" fontId="54" fillId="0" borderId="0" xfId="0" applyNumberFormat="1" applyFont="1"/>
    <xf numFmtId="0" fontId="0" fillId="0" borderId="1" xfId="0" applyBorder="1" applyAlignment="1" applyProtection="1">
      <alignment vertical="top" wrapText="1"/>
      <protection locked="0"/>
    </xf>
    <xf numFmtId="0" fontId="19" fillId="4" borderId="0" xfId="0" applyFont="1" applyFill="1" applyAlignment="1" applyProtection="1">
      <alignment horizontal="left"/>
      <protection locked="0"/>
    </xf>
    <xf numFmtId="0" fontId="4" fillId="0" borderId="1" xfId="0" applyFont="1" applyFill="1" applyBorder="1" applyAlignment="1" applyProtection="1">
      <alignment horizontal="justify" vertical="top" wrapText="1"/>
      <protection locked="0"/>
    </xf>
    <xf numFmtId="0" fontId="4" fillId="0" borderId="1" xfId="0" applyFont="1" applyFill="1" applyBorder="1" applyAlignment="1" applyProtection="1">
      <alignment horizontal="center" vertical="center" wrapText="1"/>
      <protection locked="0"/>
    </xf>
    <xf numFmtId="4" fontId="4" fillId="0" borderId="1" xfId="0" applyNumberFormat="1" applyFont="1" applyBorder="1" applyProtection="1">
      <protection locked="0"/>
    </xf>
    <xf numFmtId="9" fontId="49" fillId="0" borderId="1" xfId="4" applyFont="1" applyBorder="1" applyAlignment="1">
      <alignment horizontal="center"/>
    </xf>
    <xf numFmtId="0" fontId="2" fillId="0" borderId="1" xfId="0" applyFont="1" applyFill="1" applyBorder="1" applyAlignment="1" applyProtection="1">
      <alignment horizontal="justify" vertical="center" wrapText="1"/>
      <protection locked="0"/>
    </xf>
    <xf numFmtId="0" fontId="4" fillId="0" borderId="1" xfId="0" applyFont="1" applyFill="1" applyBorder="1" applyAlignment="1" applyProtection="1">
      <alignment horizontal="justify" vertical="center" wrapText="1"/>
      <protection locked="0"/>
    </xf>
    <xf numFmtId="0" fontId="2" fillId="0" borderId="1" xfId="0" applyFont="1" applyFill="1" applyBorder="1" applyAlignment="1" applyProtection="1">
      <alignment horizontal="justify"/>
      <protection locked="0"/>
    </xf>
    <xf numFmtId="0" fontId="4" fillId="0" borderId="1" xfId="0" applyFont="1" applyFill="1" applyBorder="1" applyAlignment="1" applyProtection="1">
      <alignment horizontal="justify"/>
      <protection locked="0"/>
    </xf>
    <xf numFmtId="0" fontId="0" fillId="0" borderId="1" xfId="0" applyBorder="1" applyAlignment="1" applyProtection="1">
      <alignment horizontal="justify"/>
      <protection locked="0"/>
    </xf>
    <xf numFmtId="0" fontId="4" fillId="0" borderId="1" xfId="0" applyFont="1" applyBorder="1" applyAlignment="1" applyProtection="1">
      <alignment horizontal="justify"/>
      <protection locked="0"/>
    </xf>
    <xf numFmtId="0" fontId="51" fillId="0" borderId="1" xfId="0" applyFont="1" applyFill="1" applyBorder="1" applyAlignment="1" applyProtection="1">
      <alignment horizontal="justify"/>
      <protection locked="0"/>
    </xf>
    <xf numFmtId="0" fontId="4" fillId="0" borderId="1" xfId="0" applyFont="1" applyBorder="1" applyProtection="1">
      <protection locked="0"/>
    </xf>
    <xf numFmtId="9" fontId="0" fillId="0" borderId="1" xfId="0" applyNumberFormat="1" applyBorder="1" applyAlignment="1">
      <alignment horizontal="center"/>
    </xf>
    <xf numFmtId="0" fontId="10" fillId="0" borderId="40" xfId="0" applyFont="1" applyBorder="1" applyProtection="1"/>
    <xf numFmtId="4" fontId="0" fillId="0" borderId="3" xfId="2" applyNumberFormat="1" applyFont="1" applyBorder="1" applyProtection="1">
      <protection locked="0"/>
    </xf>
    <xf numFmtId="4" fontId="0" fillId="0" borderId="1" xfId="2" applyNumberFormat="1" applyFont="1" applyBorder="1" applyProtection="1">
      <protection locked="0"/>
    </xf>
    <xf numFmtId="4" fontId="0" fillId="0" borderId="3" xfId="2" applyNumberFormat="1" applyFont="1" applyBorder="1" applyProtection="1"/>
    <xf numFmtId="4" fontId="2" fillId="0" borderId="3" xfId="2" applyNumberFormat="1" applyFont="1" applyBorder="1" applyAlignment="1" applyProtection="1">
      <alignment horizontal="justify" vertical="justify" wrapText="1"/>
      <protection locked="0"/>
    </xf>
    <xf numFmtId="4" fontId="0" fillId="0" borderId="1" xfId="2" applyNumberFormat="1" applyFont="1" applyBorder="1" applyProtection="1"/>
    <xf numFmtId="4" fontId="2" fillId="0" borderId="1" xfId="0" applyNumberFormat="1" applyFont="1" applyFill="1" applyBorder="1" applyAlignment="1" applyProtection="1">
      <alignment horizontal="right"/>
      <protection locked="0"/>
    </xf>
    <xf numFmtId="4" fontId="0" fillId="0" borderId="0" xfId="0" applyNumberFormat="1" applyProtection="1"/>
    <xf numFmtId="0" fontId="19" fillId="0" borderId="6" xfId="0" applyFont="1" applyBorder="1" applyProtection="1"/>
    <xf numFmtId="0" fontId="18" fillId="0" borderId="0" xfId="0" applyFont="1" applyProtection="1"/>
    <xf numFmtId="0" fontId="2" fillId="0" borderId="0" xfId="0" applyFont="1" applyBorder="1" applyProtection="1"/>
    <xf numFmtId="0" fontId="46" fillId="0" borderId="0" xfId="0" applyFont="1" applyProtection="1"/>
    <xf numFmtId="0" fontId="19" fillId="0" borderId="0" xfId="0" applyFont="1" applyFill="1" applyBorder="1" applyAlignment="1" applyProtection="1">
      <alignment horizontal="center"/>
    </xf>
    <xf numFmtId="0" fontId="2" fillId="0" borderId="0" xfId="0" applyFont="1" applyProtection="1"/>
    <xf numFmtId="0" fontId="46" fillId="0" borderId="1" xfId="0" applyFont="1" applyFill="1" applyBorder="1" applyProtection="1"/>
    <xf numFmtId="0" fontId="46" fillId="0" borderId="7" xfId="0" applyFont="1" applyFill="1" applyBorder="1" applyProtection="1"/>
    <xf numFmtId="0" fontId="41" fillId="0" borderId="0" xfId="0" applyFont="1" applyFill="1" applyBorder="1" applyProtection="1"/>
    <xf numFmtId="0" fontId="51" fillId="0" borderId="1" xfId="0" applyFont="1" applyFill="1" applyBorder="1" applyProtection="1"/>
    <xf numFmtId="0" fontId="18" fillId="0" borderId="6" xfId="0" applyFont="1" applyBorder="1" applyProtection="1"/>
    <xf numFmtId="0" fontId="18" fillId="0" borderId="4" xfId="0" applyFont="1" applyBorder="1" applyProtection="1"/>
    <xf numFmtId="0" fontId="19" fillId="0" borderId="0" xfId="0" applyFont="1" applyProtection="1"/>
    <xf numFmtId="0" fontId="4" fillId="0" borderId="0" xfId="0" applyFont="1" applyAlignment="1" applyProtection="1">
      <alignment horizontal="center" wrapText="1"/>
    </xf>
    <xf numFmtId="0" fontId="2" fillId="0" borderId="0" xfId="0" applyFont="1" applyProtection="1">
      <protection locked="0"/>
    </xf>
    <xf numFmtId="0" fontId="2" fillId="0" borderId="6" xfId="0" applyFont="1" applyBorder="1" applyProtection="1"/>
    <xf numFmtId="0" fontId="4" fillId="0" borderId="6" xfId="0" applyFont="1" applyBorder="1" applyProtection="1"/>
    <xf numFmtId="0" fontId="2" fillId="0" borderId="4" xfId="0" applyFont="1" applyBorder="1" applyProtection="1">
      <protection locked="0"/>
    </xf>
    <xf numFmtId="164" fontId="0" fillId="0" borderId="0" xfId="2" applyFont="1" applyProtection="1"/>
    <xf numFmtId="0" fontId="60" fillId="0" borderId="0" xfId="0" applyFont="1" applyProtection="1"/>
    <xf numFmtId="0" fontId="0" fillId="0" borderId="0" xfId="0" applyFont="1" applyProtection="1"/>
    <xf numFmtId="0" fontId="59" fillId="0" borderId="0" xfId="0" applyFont="1" applyProtection="1"/>
    <xf numFmtId="164" fontId="59" fillId="0" borderId="0" xfId="2" applyFont="1" applyProtection="1"/>
    <xf numFmtId="0" fontId="61" fillId="0" borderId="0" xfId="0" applyFont="1" applyProtection="1"/>
    <xf numFmtId="0" fontId="59" fillId="11" borderId="0" xfId="0" applyFont="1" applyFill="1" applyProtection="1"/>
    <xf numFmtId="0" fontId="10" fillId="0" borderId="0" xfId="0" applyFont="1" applyBorder="1" applyProtection="1"/>
    <xf numFmtId="0" fontId="0" fillId="0" borderId="1" xfId="0" applyBorder="1" applyProtection="1"/>
    <xf numFmtId="167" fontId="0" fillId="0" borderId="1" xfId="0" applyNumberFormat="1" applyBorder="1" applyAlignment="1" applyProtection="1">
      <alignment horizontal="center"/>
      <protection locked="0"/>
    </xf>
    <xf numFmtId="0" fontId="16" fillId="0" borderId="23" xfId="1" quotePrefix="1" applyBorder="1" applyAlignment="1" applyProtection="1"/>
    <xf numFmtId="0" fontId="62" fillId="0" borderId="0" xfId="0" applyFont="1" applyBorder="1" applyAlignment="1" applyProtection="1">
      <alignment vertical="top" wrapText="1"/>
    </xf>
    <xf numFmtId="0" fontId="46" fillId="0" borderId="1" xfId="0" applyFont="1" applyFill="1" applyBorder="1" applyProtection="1">
      <protection locked="0"/>
    </xf>
    <xf numFmtId="0" fontId="20" fillId="12" borderId="0" xfId="0" applyFont="1" applyFill="1" applyBorder="1" applyAlignment="1" applyProtection="1">
      <alignment vertical="top" wrapText="1"/>
    </xf>
    <xf numFmtId="4" fontId="20" fillId="12" borderId="0" xfId="0" applyNumberFormat="1" applyFont="1" applyFill="1" applyBorder="1" applyAlignment="1" applyProtection="1">
      <alignment vertical="top" wrapText="1"/>
      <protection locked="0"/>
    </xf>
    <xf numFmtId="0" fontId="0" fillId="12" borderId="0" xfId="0" applyFill="1" applyProtection="1">
      <protection locked="0"/>
    </xf>
    <xf numFmtId="0" fontId="2" fillId="12" borderId="0" xfId="0" applyFont="1" applyFill="1" applyBorder="1" applyAlignment="1">
      <alignment vertical="top" wrapText="1"/>
    </xf>
    <xf numFmtId="0" fontId="63" fillId="12" borderId="0" xfId="0" applyFont="1" applyFill="1" applyBorder="1" applyProtection="1"/>
    <xf numFmtId="4" fontId="63" fillId="12" borderId="0" xfId="0" applyNumberFormat="1" applyFont="1" applyFill="1" applyBorder="1" applyProtection="1"/>
    <xf numFmtId="0" fontId="2" fillId="12" borderId="0" xfId="0" applyFont="1" applyFill="1" applyProtection="1">
      <protection locked="0"/>
    </xf>
    <xf numFmtId="4" fontId="18" fillId="12" borderId="1" xfId="0" applyNumberFormat="1" applyFont="1" applyFill="1" applyBorder="1" applyAlignment="1" applyProtection="1">
      <alignment horizontal="left" vertical="justify"/>
    </xf>
    <xf numFmtId="4" fontId="18" fillId="12" borderId="1" xfId="0" applyNumberFormat="1" applyFont="1" applyFill="1" applyBorder="1" applyProtection="1"/>
    <xf numFmtId="0" fontId="18" fillId="12" borderId="1" xfId="0" applyFont="1" applyFill="1" applyBorder="1" applyAlignment="1" applyProtection="1">
      <alignment horizontal="left" vertical="justify"/>
    </xf>
    <xf numFmtId="0" fontId="21" fillId="3" borderId="18" xfId="0" applyFont="1" applyFill="1" applyBorder="1" applyProtection="1"/>
    <xf numFmtId="0" fontId="20" fillId="0" borderId="43" xfId="0" applyFont="1" applyFill="1" applyBorder="1" applyProtection="1"/>
    <xf numFmtId="0" fontId="20" fillId="4" borderId="3" xfId="0" applyFont="1" applyFill="1" applyBorder="1" applyProtection="1">
      <protection locked="0"/>
    </xf>
    <xf numFmtId="0" fontId="4" fillId="0" borderId="62" xfId="0" applyFont="1" applyFill="1" applyBorder="1" applyAlignment="1" applyProtection="1">
      <alignment horizontal="left"/>
    </xf>
    <xf numFmtId="0" fontId="4" fillId="0" borderId="62" xfId="0" applyFont="1" applyFill="1" applyBorder="1" applyAlignment="1" applyProtection="1">
      <alignment horizontal="center"/>
    </xf>
    <xf numFmtId="4" fontId="4" fillId="5" borderId="51" xfId="0" applyNumberFormat="1" applyFont="1" applyFill="1" applyBorder="1" applyAlignment="1" applyProtection="1">
      <alignment horizontal="right"/>
    </xf>
    <xf numFmtId="4" fontId="4" fillId="5" borderId="38" xfId="0" applyNumberFormat="1" applyFont="1" applyFill="1" applyBorder="1" applyAlignment="1" applyProtection="1">
      <alignment horizontal="right"/>
    </xf>
    <xf numFmtId="4" fontId="2" fillId="0" borderId="23" xfId="0" applyNumberFormat="1" applyFont="1" applyFill="1" applyBorder="1" applyAlignment="1" applyProtection="1">
      <alignment horizontal="right"/>
      <protection locked="0"/>
    </xf>
    <xf numFmtId="4" fontId="2" fillId="0" borderId="24" xfId="0" applyNumberFormat="1" applyFont="1" applyFill="1" applyBorder="1" applyAlignment="1" applyProtection="1">
      <alignment horizontal="right"/>
      <protection locked="0"/>
    </xf>
    <xf numFmtId="4" fontId="2" fillId="0" borderId="25" xfId="0" applyNumberFormat="1" applyFont="1" applyFill="1" applyBorder="1" applyAlignment="1" applyProtection="1">
      <alignment horizontal="right"/>
      <protection locked="0"/>
    </xf>
    <xf numFmtId="4" fontId="64" fillId="4" borderId="0" xfId="0" applyNumberFormat="1" applyFont="1" applyFill="1" applyBorder="1" applyAlignment="1" applyProtection="1">
      <alignment vertical="top" wrapText="1"/>
      <protection locked="0"/>
    </xf>
    <xf numFmtId="0" fontId="20" fillId="0" borderId="5" xfId="0" applyFont="1" applyFill="1" applyBorder="1" applyProtection="1"/>
    <xf numFmtId="4" fontId="20" fillId="0" borderId="63" xfId="0" applyNumberFormat="1" applyFont="1" applyFill="1" applyBorder="1" applyProtection="1"/>
    <xf numFmtId="0" fontId="23" fillId="0" borderId="0" xfId="0" applyFont="1" applyFill="1" applyBorder="1" applyProtection="1"/>
    <xf numFmtId="0" fontId="20" fillId="4" borderId="0" xfId="0" applyFont="1" applyFill="1" applyBorder="1" applyProtection="1">
      <protection locked="0"/>
    </xf>
    <xf numFmtId="0" fontId="21" fillId="12" borderId="0" xfId="0" applyFont="1" applyFill="1" applyBorder="1" applyProtection="1"/>
    <xf numFmtId="4" fontId="21" fillId="12" borderId="0" xfId="0" applyNumberFormat="1" applyFont="1" applyFill="1" applyBorder="1" applyProtection="1"/>
    <xf numFmtId="0" fontId="21" fillId="12" borderId="0" xfId="0" applyFont="1" applyFill="1" applyBorder="1" applyAlignment="1" applyProtection="1">
      <alignment vertical="top" wrapText="1"/>
    </xf>
    <xf numFmtId="4" fontId="21" fillId="12" borderId="0" xfId="0" applyNumberFormat="1" applyFont="1" applyFill="1" applyBorder="1" applyAlignment="1" applyProtection="1">
      <alignment vertical="top" wrapText="1"/>
    </xf>
    <xf numFmtId="4" fontId="4" fillId="13" borderId="1" xfId="0" applyNumberFormat="1" applyFont="1" applyFill="1" applyBorder="1" applyProtection="1"/>
    <xf numFmtId="0" fontId="16" fillId="0" borderId="0" xfId="1" applyAlignment="1" applyProtection="1"/>
    <xf numFmtId="9" fontId="21" fillId="12" borderId="1" xfId="0" applyNumberFormat="1" applyFont="1" applyFill="1" applyBorder="1" applyAlignment="1" applyProtection="1">
      <alignment horizontal="left" vertical="justify"/>
    </xf>
    <xf numFmtId="0" fontId="21" fillId="12" borderId="0" xfId="0" applyFont="1" applyFill="1" applyAlignment="1" applyProtection="1">
      <alignment vertical="center"/>
      <protection locked="0"/>
    </xf>
    <xf numFmtId="0" fontId="65" fillId="13" borderId="0" xfId="0" applyFont="1" applyFill="1" applyBorder="1" applyAlignment="1" applyProtection="1">
      <alignment vertical="top" wrapText="1"/>
    </xf>
    <xf numFmtId="0" fontId="21" fillId="14" borderId="51" xfId="0" applyFont="1" applyFill="1" applyBorder="1" applyProtection="1"/>
    <xf numFmtId="0" fontId="21" fillId="14" borderId="51" xfId="0" applyFont="1" applyFill="1" applyBorder="1" applyAlignment="1" applyProtection="1">
      <alignment horizontal="center" vertical="justify"/>
    </xf>
    <xf numFmtId="0" fontId="21" fillId="14" borderId="38" xfId="0" applyFont="1" applyFill="1" applyBorder="1" applyAlignment="1" applyProtection="1">
      <alignment horizontal="center" vertical="justify"/>
    </xf>
    <xf numFmtId="0" fontId="4" fillId="14" borderId="39" xfId="0" applyFont="1" applyFill="1" applyBorder="1" applyAlignment="1" applyProtection="1">
      <alignment horizontal="center"/>
    </xf>
    <xf numFmtId="0" fontId="4" fillId="14" borderId="51" xfId="0" applyFont="1" applyFill="1" applyBorder="1" applyAlignment="1" applyProtection="1">
      <alignment horizontal="center"/>
    </xf>
    <xf numFmtId="0" fontId="4" fillId="14" borderId="38" xfId="0" applyFont="1" applyFill="1" applyBorder="1" applyAlignment="1" applyProtection="1">
      <alignment horizontal="center"/>
    </xf>
    <xf numFmtId="0" fontId="4" fillId="14" borderId="28" xfId="0" applyFont="1" applyFill="1" applyBorder="1" applyAlignment="1" applyProtection="1">
      <alignment horizontal="center" vertical="center" wrapText="1"/>
    </xf>
    <xf numFmtId="0" fontId="4" fillId="14" borderId="24" xfId="0" applyFont="1" applyFill="1" applyBorder="1" applyAlignment="1" applyProtection="1">
      <alignment horizontal="center" wrapText="1"/>
    </xf>
    <xf numFmtId="0" fontId="4" fillId="14" borderId="25" xfId="0" applyFont="1" applyFill="1" applyBorder="1" applyAlignment="1" applyProtection="1">
      <alignment horizontal="center" vertical="center" wrapText="1"/>
    </xf>
    <xf numFmtId="4" fontId="4" fillId="14" borderId="39" xfId="0" applyNumberFormat="1" applyFont="1" applyFill="1" applyBorder="1" applyAlignment="1" applyProtection="1">
      <alignment horizontal="center" vertical="top" wrapText="1"/>
    </xf>
    <xf numFmtId="4" fontId="4" fillId="14" borderId="51" xfId="0" applyNumberFormat="1" applyFont="1" applyFill="1" applyBorder="1" applyAlignment="1">
      <alignment horizontal="center" vertical="top" wrapText="1"/>
    </xf>
    <xf numFmtId="4" fontId="4" fillId="14" borderId="64" xfId="0" applyNumberFormat="1" applyFont="1" applyFill="1" applyBorder="1" applyAlignment="1">
      <alignment horizontal="center" vertical="top" wrapText="1"/>
    </xf>
    <xf numFmtId="4" fontId="0" fillId="14" borderId="11" xfId="0" applyNumberFormat="1" applyFill="1" applyBorder="1" applyProtection="1"/>
    <xf numFmtId="4" fontId="4" fillId="14" borderId="11" xfId="0" applyNumberFormat="1" applyFont="1" applyFill="1" applyBorder="1"/>
    <xf numFmtId="0" fontId="0" fillId="14" borderId="10" xfId="0" applyFill="1" applyBorder="1" applyProtection="1"/>
    <xf numFmtId="0" fontId="4" fillId="14" borderId="0" xfId="0" applyFont="1" applyFill="1" applyBorder="1" applyProtection="1"/>
    <xf numFmtId="4" fontId="0" fillId="14" borderId="0" xfId="0" applyNumberFormat="1" applyFill="1" applyBorder="1" applyProtection="1"/>
    <xf numFmtId="0" fontId="0" fillId="14" borderId="0" xfId="0" applyFill="1" applyBorder="1" applyProtection="1"/>
    <xf numFmtId="0" fontId="4" fillId="14" borderId="10" xfId="0" applyFont="1" applyFill="1" applyBorder="1"/>
    <xf numFmtId="0" fontId="0" fillId="14" borderId="0" xfId="0" applyFill="1" applyBorder="1"/>
    <xf numFmtId="4" fontId="4" fillId="14" borderId="0" xfId="0" applyNumberFormat="1" applyFont="1" applyFill="1" applyBorder="1"/>
    <xf numFmtId="4" fontId="0" fillId="14" borderId="0" xfId="0" applyNumberFormat="1" applyFill="1" applyBorder="1"/>
    <xf numFmtId="0" fontId="0" fillId="14" borderId="10" xfId="0" applyFill="1" applyBorder="1"/>
    <xf numFmtId="0" fontId="4" fillId="14" borderId="0" xfId="0" applyFont="1" applyFill="1" applyBorder="1"/>
    <xf numFmtId="4" fontId="0" fillId="14" borderId="11" xfId="0" applyNumberFormat="1" applyFill="1" applyBorder="1"/>
    <xf numFmtId="0" fontId="4" fillId="14" borderId="18" xfId="0" applyFont="1" applyFill="1" applyBorder="1"/>
    <xf numFmtId="0" fontId="0" fillId="14" borderId="11" xfId="0" applyFill="1" applyBorder="1"/>
    <xf numFmtId="4" fontId="13" fillId="14" borderId="11" xfId="0" applyNumberFormat="1" applyFont="1" applyFill="1" applyBorder="1"/>
    <xf numFmtId="4" fontId="0" fillId="14" borderId="40" xfId="0" applyNumberFormat="1" applyFill="1" applyBorder="1"/>
    <xf numFmtId="0" fontId="0" fillId="14" borderId="40" xfId="0" applyFill="1" applyBorder="1"/>
    <xf numFmtId="4" fontId="13" fillId="14" borderId="61" xfId="0" applyNumberFormat="1" applyFont="1" applyFill="1" applyBorder="1"/>
    <xf numFmtId="0" fontId="4" fillId="14" borderId="8" xfId="0" applyFont="1" applyFill="1" applyBorder="1" applyAlignment="1" applyProtection="1">
      <alignment horizontal="center" vertical="center" wrapText="1"/>
    </xf>
    <xf numFmtId="0" fontId="4" fillId="14" borderId="20" xfId="0" applyFont="1" applyFill="1" applyBorder="1" applyAlignment="1" applyProtection="1">
      <alignment horizontal="center" vertical="center" wrapText="1"/>
    </xf>
    <xf numFmtId="0" fontId="4" fillId="14" borderId="37" xfId="0" applyFont="1" applyFill="1" applyBorder="1" applyAlignment="1" applyProtection="1">
      <alignment horizontal="center" vertical="center" wrapText="1"/>
    </xf>
    <xf numFmtId="0" fontId="4" fillId="14" borderId="13" xfId="0" applyFont="1" applyFill="1" applyBorder="1" applyAlignment="1" applyProtection="1">
      <alignment horizontal="center" vertical="center" wrapText="1"/>
    </xf>
    <xf numFmtId="0" fontId="4" fillId="14" borderId="58" xfId="0" applyFont="1" applyFill="1" applyBorder="1" applyAlignment="1" applyProtection="1">
      <alignment horizontal="center" vertical="center" wrapText="1"/>
    </xf>
    <xf numFmtId="0" fontId="4" fillId="14" borderId="62" xfId="0" applyFont="1" applyFill="1" applyBorder="1" applyAlignment="1" applyProtection="1">
      <alignment horizontal="center" vertical="center" wrapText="1"/>
    </xf>
    <xf numFmtId="4" fontId="4" fillId="14" borderId="58" xfId="0" applyNumberFormat="1" applyFont="1" applyFill="1" applyBorder="1" applyAlignment="1" applyProtection="1">
      <alignment horizontal="center" vertical="center" wrapText="1"/>
    </xf>
    <xf numFmtId="4" fontId="4" fillId="11" borderId="58" xfId="0" applyNumberFormat="1" applyFont="1" applyFill="1" applyBorder="1" applyProtection="1"/>
    <xf numFmtId="0" fontId="4" fillId="14" borderId="1" xfId="0" applyFont="1" applyFill="1" applyBorder="1" applyProtection="1"/>
    <xf numFmtId="0" fontId="4" fillId="14" borderId="1" xfId="0" applyFont="1" applyFill="1" applyBorder="1" applyAlignment="1" applyProtection="1">
      <alignment horizontal="center" vertical="center" wrapText="1"/>
    </xf>
    <xf numFmtId="0" fontId="4" fillId="14" borderId="3" xfId="0" applyFont="1" applyFill="1" applyBorder="1" applyAlignment="1" applyProtection="1">
      <alignment horizontal="center"/>
    </xf>
    <xf numFmtId="0" fontId="4" fillId="14" borderId="1" xfId="0" applyFont="1" applyFill="1" applyBorder="1" applyAlignment="1">
      <alignment horizontal="center"/>
    </xf>
    <xf numFmtId="4" fontId="4" fillId="14" borderId="7" xfId="0" applyNumberFormat="1" applyFont="1" applyFill="1" applyBorder="1" applyAlignment="1" applyProtection="1">
      <alignment horizontal="center"/>
    </xf>
    <xf numFmtId="4" fontId="4" fillId="14" borderId="38" xfId="0" applyNumberFormat="1" applyFont="1" applyFill="1" applyBorder="1" applyProtection="1"/>
    <xf numFmtId="4" fontId="4" fillId="14" borderId="50" xfId="0" applyNumberFormat="1" applyFont="1" applyFill="1" applyBorder="1" applyProtection="1"/>
    <xf numFmtId="0" fontId="0" fillId="14" borderId="31" xfId="0" applyFill="1" applyBorder="1" applyProtection="1"/>
    <xf numFmtId="0" fontId="4" fillId="14" borderId="30" xfId="0" applyFont="1" applyFill="1" applyBorder="1" applyAlignment="1" applyProtection="1">
      <alignment horizontal="center"/>
    </xf>
    <xf numFmtId="0" fontId="4" fillId="14" borderId="34" xfId="0" applyFont="1" applyFill="1" applyBorder="1" applyAlignment="1" applyProtection="1">
      <alignment horizontal="center"/>
    </xf>
    <xf numFmtId="0" fontId="4" fillId="14" borderId="22" xfId="0" applyFont="1" applyFill="1" applyBorder="1" applyAlignment="1" applyProtection="1">
      <alignment horizontal="center"/>
    </xf>
    <xf numFmtId="0" fontId="4" fillId="14" borderId="17" xfId="0" applyFont="1" applyFill="1" applyBorder="1" applyAlignment="1" applyProtection="1">
      <alignment horizontal="center"/>
    </xf>
    <xf numFmtId="0" fontId="4" fillId="14" borderId="0" xfId="0" applyFont="1" applyFill="1" applyBorder="1" applyAlignment="1" applyProtection="1">
      <alignment horizontal="left"/>
    </xf>
    <xf numFmtId="0" fontId="4" fillId="14" borderId="41" xfId="0" applyFont="1" applyFill="1" applyBorder="1" applyAlignment="1" applyProtection="1">
      <alignment horizontal="center"/>
    </xf>
    <xf numFmtId="0" fontId="4" fillId="14" borderId="65" xfId="0" applyFont="1" applyFill="1" applyBorder="1" applyAlignment="1" applyProtection="1">
      <alignment horizontal="center"/>
    </xf>
    <xf numFmtId="4" fontId="4" fillId="14" borderId="41" xfId="0" applyNumberFormat="1" applyFont="1" applyFill="1" applyBorder="1" applyAlignment="1" applyProtection="1">
      <alignment horizontal="center"/>
    </xf>
    <xf numFmtId="4" fontId="4" fillId="14" borderId="14" xfId="0" applyNumberFormat="1" applyFont="1" applyFill="1" applyBorder="1" applyAlignment="1" applyProtection="1">
      <alignment horizontal="center"/>
    </xf>
    <xf numFmtId="0" fontId="4" fillId="14" borderId="7" xfId="0" applyFont="1" applyFill="1" applyBorder="1" applyAlignment="1" applyProtection="1">
      <alignment horizontal="center"/>
    </xf>
    <xf numFmtId="4" fontId="4" fillId="14" borderId="15" xfId="0" applyNumberFormat="1" applyFont="1" applyFill="1" applyBorder="1" applyAlignment="1" applyProtection="1">
      <alignment horizontal="center"/>
    </xf>
    <xf numFmtId="0" fontId="4" fillId="14" borderId="66" xfId="0" applyFont="1" applyFill="1" applyBorder="1" applyAlignment="1" applyProtection="1">
      <alignment horizontal="center"/>
    </xf>
    <xf numFmtId="49" fontId="4" fillId="14" borderId="3" xfId="0" applyNumberFormat="1" applyFont="1" applyFill="1" applyBorder="1" applyAlignment="1" applyProtection="1">
      <alignment horizontal="center"/>
    </xf>
    <xf numFmtId="0" fontId="0" fillId="14" borderId="41" xfId="0" applyFill="1" applyBorder="1" applyProtection="1"/>
    <xf numFmtId="4" fontId="4" fillId="14" borderId="26" xfId="0" applyNumberFormat="1" applyFont="1" applyFill="1" applyBorder="1" applyAlignment="1" applyProtection="1">
      <alignment horizontal="center"/>
    </xf>
    <xf numFmtId="0" fontId="0" fillId="14" borderId="13" xfId="0" applyFill="1" applyBorder="1" applyProtection="1"/>
    <xf numFmtId="0" fontId="0" fillId="14" borderId="62" xfId="0" applyFill="1" applyBorder="1" applyProtection="1"/>
    <xf numFmtId="15" fontId="4" fillId="14" borderId="3" xfId="0" applyNumberFormat="1" applyFont="1" applyFill="1" applyBorder="1" applyAlignment="1" applyProtection="1">
      <alignment horizontal="center"/>
    </xf>
    <xf numFmtId="0" fontId="4" fillId="14" borderId="10" xfId="0" applyFont="1" applyFill="1" applyBorder="1" applyProtection="1"/>
    <xf numFmtId="0" fontId="4" fillId="14" borderId="28" xfId="0" applyFont="1" applyFill="1" applyBorder="1" applyProtection="1"/>
    <xf numFmtId="0" fontId="4" fillId="14" borderId="24" xfId="0" applyFont="1" applyFill="1" applyBorder="1" applyProtection="1"/>
    <xf numFmtId="0" fontId="4" fillId="14" borderId="0" xfId="0" applyFont="1" applyFill="1" applyProtection="1">
      <protection locked="0"/>
    </xf>
    <xf numFmtId="0" fontId="21" fillId="14" borderId="0" xfId="0" applyFont="1" applyFill="1" applyBorder="1" applyAlignment="1" applyProtection="1">
      <alignment horizontal="center" vertical="top" wrapText="1"/>
    </xf>
    <xf numFmtId="2" fontId="21" fillId="14" borderId="0" xfId="0" applyNumberFormat="1" applyFont="1" applyFill="1" applyBorder="1" applyAlignment="1" applyProtection="1">
      <alignment horizontal="center" vertical="justify"/>
    </xf>
    <xf numFmtId="0" fontId="21" fillId="14" borderId="60" xfId="0" applyFont="1" applyFill="1" applyBorder="1" applyProtection="1"/>
    <xf numFmtId="0" fontId="21" fillId="14" borderId="60" xfId="0" applyFont="1" applyFill="1" applyBorder="1" applyAlignment="1" applyProtection="1">
      <alignment horizontal="center" vertical="justify"/>
    </xf>
    <xf numFmtId="0" fontId="21" fillId="14" borderId="21" xfId="0" applyFont="1" applyFill="1" applyBorder="1" applyAlignment="1" applyProtection="1">
      <alignment horizontal="center" vertical="justify"/>
    </xf>
    <xf numFmtId="4" fontId="0" fillId="0" borderId="0" xfId="2" applyNumberFormat="1" applyFont="1" applyProtection="1">
      <protection locked="0"/>
    </xf>
    <xf numFmtId="4" fontId="0" fillId="0" borderId="0" xfId="0" applyNumberFormat="1" applyFont="1" applyProtection="1"/>
    <xf numFmtId="4" fontId="59" fillId="0" borderId="0" xfId="0" applyNumberFormat="1" applyFont="1" applyProtection="1"/>
    <xf numFmtId="4" fontId="59" fillId="0" borderId="0" xfId="2" applyNumberFormat="1" applyFont="1" applyProtection="1"/>
    <xf numFmtId="4" fontId="61" fillId="0" borderId="0" xfId="0" applyNumberFormat="1" applyFont="1" applyProtection="1"/>
    <xf numFmtId="4" fontId="0" fillId="0" borderId="0" xfId="2" applyNumberFormat="1" applyFont="1" applyProtection="1"/>
    <xf numFmtId="4" fontId="59" fillId="11" borderId="0" xfId="0" applyNumberFormat="1" applyFont="1" applyFill="1" applyProtection="1"/>
    <xf numFmtId="4" fontId="59" fillId="11" borderId="0" xfId="2" applyNumberFormat="1" applyFont="1" applyFill="1" applyProtection="1"/>
    <xf numFmtId="4" fontId="0" fillId="0" borderId="0" xfId="0" applyNumberFormat="1" applyFont="1" applyProtection="1">
      <protection locked="0"/>
    </xf>
    <xf numFmtId="0" fontId="0" fillId="0" borderId="0" xfId="0" applyFont="1" applyProtection="1">
      <protection locked="0"/>
    </xf>
    <xf numFmtId="0" fontId="13" fillId="0" borderId="0" xfId="0" applyFont="1" applyAlignment="1">
      <alignment horizontal="center"/>
    </xf>
    <xf numFmtId="0" fontId="46" fillId="0" borderId="0" xfId="0" applyFont="1" applyBorder="1" applyAlignment="1" applyProtection="1">
      <alignment horizontal="center"/>
      <protection locked="0"/>
    </xf>
    <xf numFmtId="0" fontId="13" fillId="0" borderId="0" xfId="0" applyFont="1" applyAlignment="1">
      <alignment horizontal="center" vertical="center"/>
    </xf>
    <xf numFmtId="0" fontId="26" fillId="0" borderId="0" xfId="0" applyFont="1" applyBorder="1" applyAlignment="1" applyProtection="1">
      <alignment horizontal="center"/>
    </xf>
    <xf numFmtId="0" fontId="20" fillId="12" borderId="10" xfId="0" applyFont="1" applyFill="1" applyBorder="1" applyProtection="1"/>
    <xf numFmtId="4" fontId="20" fillId="12" borderId="15" xfId="0" applyNumberFormat="1" applyFont="1" applyFill="1" applyBorder="1" applyProtection="1"/>
    <xf numFmtId="4" fontId="20" fillId="4" borderId="1" xfId="0" applyNumberFormat="1" applyFont="1" applyFill="1" applyBorder="1" applyProtection="1"/>
    <xf numFmtId="0" fontId="20" fillId="12" borderId="28" xfId="0" applyFont="1" applyFill="1" applyBorder="1" applyAlignment="1" applyProtection="1">
      <alignment vertical="top" wrapText="1"/>
    </xf>
    <xf numFmtId="0" fontId="2" fillId="0" borderId="43" xfId="0" applyFont="1" applyBorder="1" applyProtection="1"/>
    <xf numFmtId="4" fontId="0" fillId="0" borderId="7" xfId="2" applyNumberFormat="1" applyFont="1" applyBorder="1" applyProtection="1"/>
    <xf numFmtId="4" fontId="0" fillId="0" borderId="43" xfId="2" applyNumberFormat="1" applyFont="1" applyBorder="1" applyProtection="1"/>
    <xf numFmtId="0" fontId="4" fillId="0" borderId="1" xfId="0" applyFont="1" applyFill="1" applyBorder="1" applyProtection="1"/>
    <xf numFmtId="2" fontId="43" fillId="0" borderId="0" xfId="0" applyNumberFormat="1" applyFont="1" applyAlignment="1" applyProtection="1">
      <alignment vertical="top"/>
      <protection locked="0"/>
    </xf>
    <xf numFmtId="4" fontId="43" fillId="0" borderId="0" xfId="0" applyNumberFormat="1" applyFont="1" applyAlignment="1" applyProtection="1">
      <alignment vertical="top"/>
      <protection locked="0"/>
    </xf>
    <xf numFmtId="4" fontId="50" fillId="0" borderId="0" xfId="0" applyNumberFormat="1" applyFont="1" applyAlignment="1" applyProtection="1">
      <alignment horizontal="right" vertical="top"/>
      <protection locked="0"/>
    </xf>
    <xf numFmtId="166" fontId="4" fillId="0" borderId="4" xfId="3" applyNumberFormat="1" applyFont="1" applyBorder="1" applyProtection="1">
      <protection locked="0"/>
    </xf>
    <xf numFmtId="0" fontId="43" fillId="0" borderId="0" xfId="0" applyFont="1" applyAlignment="1" applyProtection="1">
      <alignment vertical="top" wrapText="1"/>
      <protection locked="0"/>
    </xf>
    <xf numFmtId="4" fontId="50" fillId="0" borderId="0" xfId="0" applyNumberFormat="1" applyFont="1" applyAlignment="1" applyProtection="1">
      <alignment horizontal="right" vertical="top" wrapText="1"/>
      <protection locked="0"/>
    </xf>
    <xf numFmtId="0" fontId="50" fillId="0" borderId="0" xfId="0" applyFont="1" applyAlignment="1" applyProtection="1">
      <alignment horizontal="right" vertical="top" wrapText="1"/>
      <protection locked="0"/>
    </xf>
    <xf numFmtId="0" fontId="43" fillId="0" borderId="0" xfId="0" applyFont="1" applyAlignment="1" applyProtection="1">
      <alignment horizontal="center" vertical="top" wrapText="1"/>
      <protection locked="0"/>
    </xf>
    <xf numFmtId="0" fontId="50" fillId="0" borderId="0" xfId="0" applyFont="1" applyAlignment="1" applyProtection="1">
      <alignment vertical="top" wrapText="1"/>
      <protection locked="0"/>
    </xf>
    <xf numFmtId="4" fontId="43" fillId="0" borderId="0" xfId="0" applyNumberFormat="1" applyFont="1" applyAlignment="1" applyProtection="1">
      <alignment horizontal="right" vertical="top" wrapText="1"/>
      <protection locked="0"/>
    </xf>
    <xf numFmtId="4" fontId="50" fillId="0" borderId="0" xfId="0" applyNumberFormat="1" applyFont="1" applyAlignment="1" applyProtection="1">
      <alignment vertical="top" wrapText="1"/>
      <protection locked="0"/>
    </xf>
    <xf numFmtId="0" fontId="50" fillId="0" borderId="0" xfId="0" applyFont="1" applyAlignment="1" applyProtection="1">
      <alignment horizontal="justify" vertical="top" wrapText="1"/>
      <protection locked="0"/>
    </xf>
    <xf numFmtId="4" fontId="43" fillId="0" borderId="0" xfId="0" applyNumberFormat="1" applyFont="1" applyAlignment="1" applyProtection="1">
      <alignment horizontal="right" vertical="top"/>
      <protection locked="0"/>
    </xf>
    <xf numFmtId="0" fontId="13" fillId="0" borderId="0" xfId="0" applyFont="1" applyAlignment="1" applyProtection="1">
      <alignment vertical="center"/>
      <protection locked="0"/>
    </xf>
    <xf numFmtId="0" fontId="26" fillId="0" borderId="0" xfId="0" applyFont="1" applyAlignment="1" applyProtection="1">
      <protection locked="0"/>
    </xf>
    <xf numFmtId="0" fontId="13" fillId="13" borderId="0" xfId="0" applyFont="1" applyFill="1" applyProtection="1">
      <protection locked="0"/>
    </xf>
    <xf numFmtId="0" fontId="4" fillId="0" borderId="0" xfId="0" applyFont="1" applyFill="1" applyBorder="1" applyAlignment="1" applyProtection="1">
      <alignment horizontal="center"/>
    </xf>
    <xf numFmtId="4" fontId="20" fillId="12" borderId="0" xfId="0" applyNumberFormat="1" applyFont="1" applyFill="1" applyAlignment="1" applyProtection="1"/>
    <xf numFmtId="4" fontId="20" fillId="12" borderId="1" xfId="0" applyNumberFormat="1" applyFont="1" applyFill="1" applyBorder="1" applyAlignment="1" applyProtection="1"/>
    <xf numFmtId="0" fontId="4" fillId="14" borderId="10" xfId="0" applyFont="1" applyFill="1" applyBorder="1" applyAlignment="1">
      <alignment horizontal="center" vertical="center" wrapText="1"/>
    </xf>
    <xf numFmtId="0" fontId="20" fillId="13" borderId="17" xfId="0" applyFont="1" applyFill="1" applyBorder="1" applyProtection="1"/>
    <xf numFmtId="4" fontId="20" fillId="13" borderId="7" xfId="0" applyNumberFormat="1" applyFont="1" applyFill="1" applyBorder="1" applyProtection="1">
      <protection locked="0"/>
    </xf>
    <xf numFmtId="4" fontId="20" fillId="12" borderId="7" xfId="0" applyNumberFormat="1" applyFont="1" applyFill="1" applyBorder="1" applyProtection="1"/>
    <xf numFmtId="0" fontId="20" fillId="12" borderId="0" xfId="0" applyFont="1" applyFill="1" applyBorder="1" applyProtection="1"/>
    <xf numFmtId="0" fontId="20" fillId="12" borderId="30" xfId="0" applyFont="1" applyFill="1" applyBorder="1" applyAlignment="1" applyProtection="1">
      <alignment vertical="justify"/>
    </xf>
    <xf numFmtId="4" fontId="20" fillId="12" borderId="66" xfId="0" applyNumberFormat="1" applyFont="1" applyFill="1" applyBorder="1" applyAlignment="1" applyProtection="1"/>
    <xf numFmtId="0" fontId="20" fillId="12" borderId="7" xfId="0" applyFont="1" applyFill="1" applyBorder="1" applyProtection="1">
      <protection locked="0"/>
    </xf>
    <xf numFmtId="0" fontId="4" fillId="13" borderId="0" xfId="0" applyFont="1" applyFill="1" applyProtection="1">
      <protection locked="0"/>
    </xf>
    <xf numFmtId="4" fontId="20" fillId="12" borderId="5" xfId="0" applyNumberFormat="1" applyFont="1" applyFill="1" applyBorder="1" applyProtection="1"/>
    <xf numFmtId="4" fontId="18" fillId="5" borderId="20" xfId="0" applyNumberFormat="1" applyFont="1" applyFill="1" applyBorder="1" applyProtection="1"/>
    <xf numFmtId="4" fontId="20" fillId="16" borderId="15" xfId="0" applyNumberFormat="1" applyFont="1" applyFill="1" applyBorder="1" applyProtection="1">
      <protection locked="0"/>
    </xf>
    <xf numFmtId="0" fontId="4" fillId="14" borderId="0" xfId="0" applyFont="1" applyFill="1" applyBorder="1" applyAlignment="1" applyProtection="1">
      <alignment horizontal="center"/>
    </xf>
    <xf numFmtId="4" fontId="21" fillId="0" borderId="0" xfId="0" applyNumberFormat="1" applyFont="1" applyFill="1" applyAlignment="1" applyProtection="1"/>
    <xf numFmtId="4" fontId="21" fillId="12" borderId="0" xfId="0" applyNumberFormat="1" applyFont="1" applyFill="1" applyAlignment="1" applyProtection="1"/>
    <xf numFmtId="4" fontId="20" fillId="0" borderId="25" xfId="0" applyNumberFormat="1" applyFont="1" applyFill="1" applyBorder="1" applyAlignment="1" applyProtection="1">
      <alignment vertical="top" wrapText="1"/>
    </xf>
    <xf numFmtId="0" fontId="0" fillId="0" borderId="2" xfId="0" applyBorder="1" applyProtection="1">
      <protection locked="0"/>
    </xf>
    <xf numFmtId="0" fontId="0" fillId="0" borderId="74" xfId="0" applyBorder="1" applyProtection="1">
      <protection locked="0"/>
    </xf>
    <xf numFmtId="0" fontId="4" fillId="14" borderId="73" xfId="0" applyFont="1" applyFill="1" applyBorder="1" applyProtection="1"/>
    <xf numFmtId="0" fontId="4" fillId="14" borderId="62" xfId="0" applyFont="1" applyFill="1" applyBorder="1" applyAlignment="1" applyProtection="1"/>
    <xf numFmtId="0" fontId="4" fillId="14" borderId="0" xfId="0" applyFont="1" applyFill="1" applyBorder="1" applyAlignment="1" applyProtection="1"/>
    <xf numFmtId="0" fontId="70" fillId="12" borderId="0" xfId="0" applyFont="1" applyFill="1" applyBorder="1" applyAlignment="1" applyProtection="1">
      <alignment vertical="top" wrapText="1"/>
    </xf>
    <xf numFmtId="4" fontId="70" fillId="0" borderId="0" xfId="0" applyNumberFormat="1" applyFont="1" applyFill="1" applyBorder="1" applyAlignment="1" applyProtection="1">
      <alignment vertical="top" wrapText="1"/>
    </xf>
    <xf numFmtId="0" fontId="1" fillId="0" borderId="0" xfId="0" applyFont="1" applyFill="1" applyProtection="1"/>
    <xf numFmtId="0" fontId="70" fillId="0" borderId="17" xfId="0" applyFont="1" applyFill="1" applyBorder="1" applyProtection="1"/>
    <xf numFmtId="0" fontId="70" fillId="0" borderId="7" xfId="0" applyFont="1" applyFill="1" applyBorder="1" applyProtection="1"/>
    <xf numFmtId="4" fontId="70" fillId="0" borderId="7" xfId="0" applyNumberFormat="1" applyFont="1" applyFill="1" applyBorder="1" applyProtection="1"/>
    <xf numFmtId="0" fontId="71" fillId="0" borderId="17" xfId="0" applyFont="1" applyFill="1" applyBorder="1" applyProtection="1"/>
    <xf numFmtId="4" fontId="71" fillId="0" borderId="35" xfId="0" applyNumberFormat="1" applyFont="1" applyFill="1" applyBorder="1" applyProtection="1"/>
    <xf numFmtId="0" fontId="70" fillId="4" borderId="17" xfId="0" applyFont="1" applyFill="1" applyBorder="1" applyProtection="1">
      <protection locked="0"/>
    </xf>
    <xf numFmtId="0" fontId="71" fillId="3" borderId="8" xfId="0" applyFont="1" applyFill="1" applyBorder="1" applyProtection="1"/>
    <xf numFmtId="4" fontId="71" fillId="3" borderId="21" xfId="0" applyNumberFormat="1" applyFont="1" applyFill="1" applyBorder="1" applyProtection="1"/>
    <xf numFmtId="4" fontId="70" fillId="4" borderId="7" xfId="0" applyNumberFormat="1" applyFont="1" applyFill="1" applyBorder="1" applyProtection="1"/>
    <xf numFmtId="4" fontId="72" fillId="0" borderId="1" xfId="0" applyNumberFormat="1" applyFont="1" applyFill="1" applyBorder="1" applyAlignment="1" applyProtection="1">
      <alignment horizontal="left" vertical="justify"/>
    </xf>
    <xf numFmtId="4" fontId="18" fillId="4" borderId="1" xfId="0" applyNumberFormat="1" applyFont="1" applyFill="1" applyBorder="1" applyProtection="1"/>
    <xf numFmtId="0" fontId="4" fillId="0" borderId="1" xfId="0" applyFont="1" applyBorder="1" applyAlignment="1" applyProtection="1">
      <alignment horizontal="center"/>
    </xf>
    <xf numFmtId="0" fontId="1" fillId="3" borderId="29" xfId="0" applyFont="1" applyFill="1" applyBorder="1" applyProtection="1"/>
    <xf numFmtId="0" fontId="20" fillId="0" borderId="0" xfId="0" applyNumberFormat="1" applyFont="1" applyAlignment="1" applyProtection="1">
      <alignment horizontal="center" vertical="center"/>
    </xf>
    <xf numFmtId="0" fontId="21" fillId="3" borderId="8" xfId="0" applyNumberFormat="1" applyFont="1" applyFill="1" applyBorder="1" applyAlignment="1" applyProtection="1">
      <alignment horizontal="center" vertical="center"/>
    </xf>
    <xf numFmtId="0" fontId="21" fillId="3" borderId="20" xfId="0" applyNumberFormat="1" applyFont="1" applyFill="1" applyBorder="1" applyAlignment="1" applyProtection="1">
      <alignment horizontal="center" vertical="center"/>
    </xf>
    <xf numFmtId="0" fontId="20" fillId="0" borderId="17" xfId="0" applyNumberFormat="1" applyFont="1" applyFill="1" applyBorder="1" applyAlignment="1" applyProtection="1">
      <alignment horizontal="center" vertical="center"/>
    </xf>
    <xf numFmtId="0" fontId="20" fillId="4" borderId="17" xfId="0" applyNumberFormat="1" applyFont="1" applyFill="1" applyBorder="1" applyAlignment="1" applyProtection="1">
      <alignment horizontal="center" vertical="center"/>
      <protection locked="0"/>
    </xf>
    <xf numFmtId="0" fontId="20" fillId="0" borderId="34" xfId="0" applyNumberFormat="1" applyFont="1" applyFill="1" applyBorder="1" applyAlignment="1" applyProtection="1">
      <alignment horizontal="center" vertical="center"/>
    </xf>
    <xf numFmtId="0" fontId="21" fillId="0" borderId="0" xfId="0" applyNumberFormat="1" applyFont="1" applyAlignment="1" applyProtection="1">
      <alignment horizontal="center" vertical="center"/>
    </xf>
    <xf numFmtId="0" fontId="20" fillId="0" borderId="0" xfId="0" applyNumberFormat="1" applyFont="1" applyBorder="1" applyAlignment="1" applyProtection="1">
      <alignment horizontal="center" vertical="center"/>
    </xf>
    <xf numFmtId="0" fontId="20" fillId="12" borderId="0" xfId="0" applyNumberFormat="1" applyFont="1" applyFill="1" applyAlignment="1" applyProtection="1">
      <alignment horizontal="center" vertical="center"/>
    </xf>
    <xf numFmtId="0" fontId="64" fillId="12" borderId="0" xfId="0" applyNumberFormat="1" applyFont="1" applyFill="1" applyAlignment="1" applyProtection="1">
      <alignment horizontal="center" vertical="center"/>
    </xf>
    <xf numFmtId="0" fontId="20" fillId="0" borderId="0" xfId="0" applyNumberFormat="1" applyFont="1" applyFill="1" applyAlignment="1" applyProtection="1">
      <alignment horizontal="center" vertical="center"/>
    </xf>
    <xf numFmtId="0" fontId="20" fillId="0" borderId="0" xfId="0" applyNumberFormat="1" applyFont="1" applyFill="1" applyBorder="1" applyAlignment="1" applyProtection="1">
      <alignment horizontal="center" vertical="center"/>
    </xf>
    <xf numFmtId="0" fontId="71" fillId="3" borderId="8" xfId="0" applyNumberFormat="1" applyFont="1" applyFill="1" applyBorder="1" applyAlignment="1" applyProtection="1">
      <alignment horizontal="center" vertical="center"/>
    </xf>
    <xf numFmtId="0" fontId="70" fillId="0" borderId="0" xfId="0" applyNumberFormat="1" applyFont="1" applyAlignment="1" applyProtection="1">
      <alignment horizontal="center" vertical="center"/>
    </xf>
    <xf numFmtId="0" fontId="20" fillId="0" borderId="0" xfId="0" applyNumberFormat="1" applyFont="1" applyAlignment="1" applyProtection="1">
      <alignment horizontal="center" vertical="center"/>
      <protection locked="0"/>
    </xf>
    <xf numFmtId="0" fontId="1" fillId="14" borderId="24" xfId="0" applyFont="1" applyFill="1" applyBorder="1" applyAlignment="1" applyProtection="1">
      <alignment horizontal="center" wrapText="1"/>
    </xf>
    <xf numFmtId="0" fontId="1" fillId="14" borderId="3" xfId="0" applyFont="1" applyFill="1" applyBorder="1" applyAlignment="1" applyProtection="1">
      <alignment horizontal="center"/>
    </xf>
    <xf numFmtId="0" fontId="0" fillId="0" borderId="0" xfId="0" applyAlignment="1" applyProtection="1">
      <alignment wrapText="1"/>
    </xf>
    <xf numFmtId="0" fontId="35" fillId="0" borderId="0" xfId="0" applyFont="1" applyAlignment="1" applyProtection="1">
      <alignment vertical="top"/>
    </xf>
    <xf numFmtId="4" fontId="4" fillId="0" borderId="11" xfId="0" applyNumberFormat="1" applyFont="1" applyFill="1" applyBorder="1" applyProtection="1"/>
    <xf numFmtId="0" fontId="39" fillId="0" borderId="0" xfId="0" applyFont="1" applyFill="1" applyBorder="1" applyProtection="1"/>
    <xf numFmtId="0" fontId="33" fillId="14" borderId="0" xfId="0" applyFont="1" applyFill="1" applyBorder="1" applyProtection="1">
      <protection locked="0"/>
    </xf>
    <xf numFmtId="4" fontId="0" fillId="17" borderId="0" xfId="0" applyNumberFormat="1" applyFill="1" applyProtection="1"/>
    <xf numFmtId="0" fontId="2" fillId="17" borderId="0" xfId="0" applyFont="1" applyFill="1" applyProtection="1"/>
    <xf numFmtId="0" fontId="16" fillId="0" borderId="25" xfId="1" applyBorder="1" applyAlignment="1" applyProtection="1"/>
    <xf numFmtId="0" fontId="16" fillId="0" borderId="25" xfId="1" applyFont="1" applyBorder="1" applyAlignment="1" applyProtection="1"/>
    <xf numFmtId="0" fontId="11" fillId="17" borderId="1" xfId="0" applyFont="1" applyFill="1" applyBorder="1" applyAlignment="1" applyProtection="1">
      <alignment wrapText="1"/>
      <protection locked="0"/>
    </xf>
    <xf numFmtId="0" fontId="11" fillId="17" borderId="1" xfId="0" applyFont="1" applyFill="1" applyBorder="1" applyProtection="1"/>
    <xf numFmtId="0" fontId="70" fillId="12" borderId="28" xfId="0" applyFont="1" applyFill="1" applyBorder="1" applyAlignment="1" applyProtection="1">
      <alignment vertical="top" wrapText="1"/>
    </xf>
    <xf numFmtId="4" fontId="70" fillId="12" borderId="23" xfId="0" applyNumberFormat="1" applyFont="1" applyFill="1" applyBorder="1" applyAlignment="1" applyProtection="1">
      <alignment vertical="top" wrapText="1"/>
    </xf>
    <xf numFmtId="0" fontId="21" fillId="3" borderId="8" xfId="0" applyNumberFormat="1" applyFont="1" applyFill="1" applyBorder="1" applyAlignment="1" applyProtection="1">
      <alignment horizontal="left" vertical="center"/>
    </xf>
    <xf numFmtId="0" fontId="1" fillId="0" borderId="1" xfId="0" applyFont="1" applyFill="1" applyBorder="1" applyAlignment="1" applyProtection="1">
      <alignment horizontal="justify" vertical="top" wrapText="1"/>
      <protection locked="0"/>
    </xf>
    <xf numFmtId="0" fontId="1" fillId="0" borderId="1" xfId="0" applyFont="1" applyFill="1" applyBorder="1" applyAlignment="1" applyProtection="1">
      <alignment horizontal="center" vertical="center" wrapText="1"/>
      <protection locked="0"/>
    </xf>
    <xf numFmtId="14" fontId="18" fillId="0" borderId="0" xfId="0" applyNumberFormat="1" applyFont="1" applyProtection="1">
      <protection locked="0"/>
    </xf>
    <xf numFmtId="0" fontId="2" fillId="0" borderId="10" xfId="0" applyFont="1" applyBorder="1" applyProtection="1">
      <protection locked="0"/>
    </xf>
    <xf numFmtId="49" fontId="1" fillId="0" borderId="0" xfId="0" applyNumberFormat="1" applyFont="1" applyBorder="1" applyProtection="1">
      <protection locked="0"/>
    </xf>
    <xf numFmtId="0" fontId="2" fillId="0" borderId="40" xfId="0" applyFont="1" applyBorder="1" applyProtection="1">
      <protection locked="0"/>
    </xf>
    <xf numFmtId="14" fontId="2" fillId="0" borderId="0" xfId="0" applyNumberFormat="1" applyFont="1" applyProtection="1">
      <protection locked="0"/>
    </xf>
    <xf numFmtId="166" fontId="4" fillId="0" borderId="4" xfId="3" applyNumberFormat="1" applyFont="1" applyFill="1" applyBorder="1" applyProtection="1">
      <protection locked="0"/>
    </xf>
    <xf numFmtId="0" fontId="33" fillId="0" borderId="0" xfId="0" applyFont="1" applyAlignment="1" applyProtection="1">
      <alignment horizontal="center"/>
    </xf>
    <xf numFmtId="4" fontId="21" fillId="3" borderId="8" xfId="0" applyNumberFormat="1" applyFont="1" applyFill="1" applyBorder="1" applyAlignment="1" applyProtection="1">
      <alignment horizontal="left" vertical="justify"/>
    </xf>
    <xf numFmtId="0" fontId="21" fillId="3" borderId="9" xfId="0" applyFont="1" applyFill="1" applyBorder="1" applyAlignment="1" applyProtection="1">
      <alignment horizontal="left" vertical="justify"/>
    </xf>
    <xf numFmtId="4" fontId="21" fillId="3" borderId="8" xfId="0" applyNumberFormat="1" applyFont="1" applyFill="1" applyBorder="1" applyAlignment="1" applyProtection="1">
      <alignment horizontal="left" vertical="justify" wrapText="1"/>
    </xf>
    <xf numFmtId="4" fontId="21" fillId="4" borderId="8" xfId="0" applyNumberFormat="1" applyFont="1" applyFill="1" applyBorder="1" applyAlignment="1" applyProtection="1">
      <alignment horizontal="left" vertical="justify" wrapText="1"/>
      <protection locked="0"/>
    </xf>
    <xf numFmtId="0" fontId="21" fillId="4" borderId="9" xfId="0" applyFont="1" applyFill="1" applyBorder="1" applyAlignment="1" applyProtection="1">
      <alignment horizontal="left" vertical="justify"/>
      <protection locked="0"/>
    </xf>
    <xf numFmtId="0" fontId="21" fillId="0" borderId="0" xfId="0" applyFont="1" applyAlignment="1" applyProtection="1">
      <alignment horizontal="center"/>
    </xf>
    <xf numFmtId="0" fontId="21" fillId="3" borderId="8" xfId="0" applyFont="1" applyFill="1" applyBorder="1" applyAlignment="1" applyProtection="1">
      <alignment horizontal="left" vertical="justify"/>
    </xf>
    <xf numFmtId="0" fontId="20" fillId="0" borderId="67" xfId="0" applyFont="1" applyFill="1" applyBorder="1" applyAlignment="1" applyProtection="1">
      <alignment horizontal="left" vertical="justify"/>
    </xf>
    <xf numFmtId="0" fontId="20" fillId="0" borderId="68" xfId="0" applyFont="1" applyFill="1" applyBorder="1" applyAlignment="1" applyProtection="1">
      <alignment horizontal="left" vertical="justify"/>
    </xf>
    <xf numFmtId="0" fontId="21" fillId="3" borderId="8" xfId="0" applyFont="1" applyFill="1" applyBorder="1" applyAlignment="1" applyProtection="1">
      <alignment vertical="justify"/>
    </xf>
    <xf numFmtId="0" fontId="21" fillId="3" borderId="9" xfId="0" applyFont="1" applyFill="1" applyBorder="1" applyAlignment="1" applyProtection="1">
      <alignment vertical="justify"/>
    </xf>
    <xf numFmtId="0" fontId="20" fillId="0" borderId="8" xfId="0" applyFont="1" applyFill="1" applyBorder="1" applyAlignment="1" applyProtection="1">
      <alignment horizontal="left" vertical="justify"/>
    </xf>
    <xf numFmtId="0" fontId="20" fillId="0" borderId="9" xfId="0" applyFont="1" applyFill="1" applyBorder="1" applyAlignment="1" applyProtection="1">
      <alignment horizontal="left" vertical="justify"/>
    </xf>
    <xf numFmtId="4" fontId="71" fillId="3" borderId="8" xfId="0" applyNumberFormat="1" applyFont="1" applyFill="1" applyBorder="1" applyAlignment="1" applyProtection="1">
      <alignment horizontal="left" vertical="justify" wrapText="1"/>
    </xf>
    <xf numFmtId="0" fontId="71" fillId="3" borderId="9" xfId="0" applyFont="1" applyFill="1" applyBorder="1" applyAlignment="1" applyProtection="1">
      <alignment horizontal="left" vertical="justify"/>
    </xf>
    <xf numFmtId="0" fontId="37" fillId="0" borderId="0" xfId="0" applyFont="1" applyFill="1" applyBorder="1" applyAlignment="1" applyProtection="1">
      <alignment horizontal="center"/>
    </xf>
    <xf numFmtId="0" fontId="12" fillId="0" borderId="0" xfId="0" applyFont="1" applyFill="1" applyBorder="1" applyAlignment="1" applyProtection="1">
      <alignment horizontal="center"/>
      <protection locked="0"/>
    </xf>
    <xf numFmtId="0" fontId="5" fillId="0" borderId="1" xfId="0" applyFont="1" applyBorder="1" applyAlignment="1">
      <alignment horizontal="center"/>
    </xf>
    <xf numFmtId="0" fontId="8" fillId="0" borderId="0" xfId="0" applyFont="1" applyAlignment="1">
      <alignment horizontal="center"/>
    </xf>
    <xf numFmtId="0" fontId="5" fillId="0" borderId="2" xfId="0" applyFont="1" applyBorder="1" applyAlignment="1">
      <alignment horizontal="center"/>
    </xf>
    <xf numFmtId="0" fontId="5" fillId="0" borderId="69" xfId="0" applyFont="1" applyBorder="1" applyAlignment="1">
      <alignment horizontal="center"/>
    </xf>
    <xf numFmtId="0" fontId="5" fillId="0" borderId="33" xfId="0" applyFont="1" applyBorder="1" applyAlignment="1">
      <alignment horizontal="center"/>
    </xf>
    <xf numFmtId="0" fontId="35" fillId="0" borderId="0" xfId="0" applyFont="1" applyFill="1" applyAlignment="1" applyProtection="1">
      <alignment horizontal="center"/>
    </xf>
    <xf numFmtId="0" fontId="4" fillId="14" borderId="46" xfId="0" applyFont="1" applyFill="1" applyBorder="1" applyAlignment="1" applyProtection="1">
      <alignment horizontal="left"/>
    </xf>
    <xf numFmtId="0" fontId="4" fillId="14" borderId="71" xfId="0" applyFont="1" applyFill="1" applyBorder="1" applyAlignment="1" applyProtection="1">
      <alignment horizontal="left"/>
    </xf>
    <xf numFmtId="0" fontId="18" fillId="10" borderId="0" xfId="0" applyFont="1" applyFill="1" applyAlignment="1" applyProtection="1">
      <alignment horizontal="center" vertical="top" wrapText="1"/>
      <protection locked="0"/>
    </xf>
    <xf numFmtId="0" fontId="38" fillId="0" borderId="0" xfId="0" applyFont="1" applyFill="1" applyAlignment="1" applyProtection="1">
      <alignment horizontal="center"/>
    </xf>
    <xf numFmtId="0" fontId="4" fillId="14" borderId="44" xfId="0" applyFont="1" applyFill="1" applyBorder="1" applyAlignment="1" applyProtection="1">
      <alignment horizontal="left"/>
    </xf>
    <xf numFmtId="0" fontId="4" fillId="14" borderId="70" xfId="0" applyFont="1" applyFill="1" applyBorder="1" applyAlignment="1" applyProtection="1">
      <alignment horizontal="left"/>
    </xf>
    <xf numFmtId="4" fontId="67" fillId="15" borderId="0" xfId="0" applyNumberFormat="1" applyFont="1" applyFill="1" applyAlignment="1" applyProtection="1">
      <alignment horizontal="center" wrapText="1"/>
    </xf>
    <xf numFmtId="4" fontId="67" fillId="15" borderId="0" xfId="0" applyNumberFormat="1" applyFont="1" applyFill="1" applyAlignment="1" applyProtection="1">
      <alignment horizontal="center"/>
    </xf>
    <xf numFmtId="0" fontId="4" fillId="0" borderId="0" xfId="0" applyFont="1" applyAlignment="1" applyProtection="1">
      <alignment horizontal="center"/>
    </xf>
    <xf numFmtId="0" fontId="66" fillId="11" borderId="0" xfId="0" applyFont="1" applyFill="1" applyAlignment="1" applyProtection="1">
      <alignment horizontal="center"/>
    </xf>
    <xf numFmtId="0" fontId="67" fillId="15" borderId="0" xfId="0" applyFont="1" applyFill="1" applyAlignment="1" applyProtection="1">
      <alignment horizontal="center"/>
    </xf>
    <xf numFmtId="0" fontId="4" fillId="4" borderId="62" xfId="0" applyFont="1" applyFill="1" applyBorder="1" applyAlignment="1" applyProtection="1">
      <alignment horizontal="center"/>
    </xf>
    <xf numFmtId="0" fontId="4" fillId="4" borderId="32" xfId="0" applyFont="1" applyFill="1" applyBorder="1" applyAlignment="1" applyProtection="1">
      <alignment horizontal="center"/>
    </xf>
    <xf numFmtId="0" fontId="34" fillId="0" borderId="0" xfId="0" applyFont="1" applyFill="1" applyBorder="1" applyAlignment="1" applyProtection="1">
      <alignment horizontal="center"/>
      <protection locked="0"/>
    </xf>
    <xf numFmtId="0" fontId="34" fillId="0" borderId="0" xfId="0" applyFont="1" applyFill="1" applyAlignment="1" applyProtection="1">
      <alignment horizontal="center"/>
    </xf>
    <xf numFmtId="49" fontId="13" fillId="0" borderId="0" xfId="0" applyNumberFormat="1" applyFont="1" applyFill="1" applyAlignment="1" applyProtection="1">
      <alignment horizontal="center"/>
    </xf>
    <xf numFmtId="0" fontId="13" fillId="0" borderId="0" xfId="0" applyFont="1" applyFill="1" applyAlignment="1" applyProtection="1">
      <alignment horizontal="center"/>
    </xf>
    <xf numFmtId="0" fontId="40" fillId="0" borderId="0" xfId="0" applyFont="1" applyFill="1" applyAlignment="1" applyProtection="1">
      <alignment horizontal="center"/>
    </xf>
    <xf numFmtId="0" fontId="73" fillId="17" borderId="1" xfId="0" applyFont="1" applyFill="1" applyBorder="1" applyAlignment="1" applyProtection="1">
      <alignment horizontal="center"/>
      <protection locked="0"/>
    </xf>
    <xf numFmtId="0" fontId="47" fillId="0" borderId="0" xfId="0" applyFont="1" applyAlignment="1" applyProtection="1">
      <alignment horizontal="center"/>
    </xf>
    <xf numFmtId="0" fontId="1" fillId="0" borderId="0" xfId="0" applyFont="1" applyAlignment="1" applyProtection="1">
      <alignment horizontal="center"/>
    </xf>
    <xf numFmtId="0" fontId="1" fillId="0" borderId="0" xfId="0" applyFont="1" applyAlignment="1" applyProtection="1">
      <alignment horizontal="center"/>
      <protection locked="0"/>
    </xf>
    <xf numFmtId="0" fontId="4" fillId="0" borderId="0" xfId="0" applyFont="1" applyAlignment="1" applyProtection="1">
      <alignment horizontal="center"/>
      <protection locked="0"/>
    </xf>
    <xf numFmtId="0" fontId="34" fillId="0" borderId="0" xfId="0" applyFont="1" applyAlignment="1" applyProtection="1">
      <alignment horizontal="center"/>
      <protection locked="0"/>
    </xf>
    <xf numFmtId="0" fontId="50" fillId="0" borderId="0" xfId="0" applyFont="1" applyAlignment="1" applyProtection="1">
      <alignment horizontal="center"/>
      <protection locked="0"/>
    </xf>
    <xf numFmtId="0" fontId="73" fillId="17" borderId="1" xfId="0" applyFont="1" applyFill="1" applyBorder="1" applyAlignment="1" applyProtection="1">
      <alignment horizontal="center" wrapText="1"/>
      <protection locked="0"/>
    </xf>
    <xf numFmtId="0" fontId="13" fillId="0" borderId="0" xfId="0" applyFont="1" applyAlignment="1" applyProtection="1">
      <alignment horizontal="center"/>
    </xf>
    <xf numFmtId="0" fontId="26" fillId="0" borderId="0" xfId="0" applyFont="1" applyAlignment="1" applyProtection="1">
      <alignment horizontal="center"/>
    </xf>
    <xf numFmtId="0" fontId="19" fillId="0" borderId="0" xfId="0" applyFont="1" applyFill="1" applyBorder="1" applyAlignment="1" applyProtection="1">
      <alignment horizontal="center"/>
    </xf>
    <xf numFmtId="0" fontId="33" fillId="0" borderId="0" xfId="0" applyFont="1" applyAlignment="1">
      <alignment horizontal="center"/>
    </xf>
    <xf numFmtId="0" fontId="4" fillId="0" borderId="2" xfId="0" applyFont="1" applyBorder="1" applyAlignment="1" applyProtection="1">
      <alignment vertical="top" wrapText="1"/>
      <protection locked="0"/>
    </xf>
    <xf numFmtId="0" fontId="0" fillId="0" borderId="69" xfId="0" applyBorder="1" applyAlignment="1" applyProtection="1">
      <alignment vertical="top" wrapText="1"/>
      <protection locked="0"/>
    </xf>
    <xf numFmtId="0" fontId="0" fillId="0" borderId="33" xfId="0" applyBorder="1" applyAlignment="1" applyProtection="1">
      <alignment vertical="top" wrapText="1"/>
      <protection locked="0"/>
    </xf>
    <xf numFmtId="0" fontId="18" fillId="0" borderId="4" xfId="0" applyFont="1" applyBorder="1" applyAlignment="1" applyProtection="1">
      <alignment horizontal="center"/>
      <protection locked="0"/>
    </xf>
    <xf numFmtId="14" fontId="18" fillId="0" borderId="4" xfId="0" applyNumberFormat="1" applyFont="1" applyBorder="1" applyAlignment="1" applyProtection="1">
      <alignment horizontal="center"/>
      <protection locked="0"/>
    </xf>
    <xf numFmtId="0" fontId="2" fillId="0" borderId="2" xfId="0" applyFont="1" applyFill="1" applyBorder="1" applyAlignment="1" applyProtection="1">
      <alignment vertical="justify" wrapText="1"/>
      <protection locked="0"/>
    </xf>
    <xf numFmtId="0" fontId="0" fillId="0" borderId="69" xfId="0" applyFill="1" applyBorder="1" applyAlignment="1" applyProtection="1">
      <alignment vertical="justify" wrapText="1"/>
      <protection locked="0"/>
    </xf>
    <xf numFmtId="0" fontId="0" fillId="0" borderId="33" xfId="0" applyFill="1" applyBorder="1" applyAlignment="1" applyProtection="1">
      <alignment vertical="justify" wrapText="1"/>
      <protection locked="0"/>
    </xf>
    <xf numFmtId="0" fontId="46" fillId="0" borderId="0" xfId="0" applyFont="1" applyAlignment="1">
      <alignment horizontal="justify"/>
    </xf>
    <xf numFmtId="0" fontId="34" fillId="0" borderId="0" xfId="0" applyFont="1" applyAlignment="1" applyProtection="1">
      <alignment horizontal="center"/>
    </xf>
    <xf numFmtId="0" fontId="39" fillId="0" borderId="0" xfId="0" applyFont="1" applyAlignment="1" applyProtection="1">
      <alignment horizontal="center" wrapText="1"/>
    </xf>
    <xf numFmtId="0" fontId="39" fillId="0" borderId="0" xfId="0" applyFont="1" applyAlignment="1" applyProtection="1">
      <alignment horizontal="center"/>
    </xf>
    <xf numFmtId="0" fontId="17" fillId="0" borderId="0" xfId="0" applyFont="1" applyBorder="1" applyAlignment="1">
      <alignment horizontal="justify" vertical="center"/>
    </xf>
    <xf numFmtId="0" fontId="17" fillId="0" borderId="0" xfId="0" applyFont="1" applyAlignment="1">
      <alignment horizontal="justify"/>
    </xf>
    <xf numFmtId="0" fontId="13" fillId="0" borderId="0" xfId="0" applyFont="1" applyAlignment="1">
      <alignment horizontal="center"/>
    </xf>
    <xf numFmtId="0" fontId="13" fillId="0" borderId="40" xfId="0" applyFont="1" applyBorder="1" applyAlignment="1">
      <alignment horizontal="center"/>
    </xf>
    <xf numFmtId="0" fontId="13" fillId="0" borderId="0" xfId="0" applyFont="1" applyAlignment="1">
      <alignment horizontal="center" vertical="center"/>
    </xf>
    <xf numFmtId="0" fontId="0" fillId="0" borderId="3" xfId="0" applyBorder="1" applyAlignment="1" applyProtection="1">
      <alignment horizontal="left"/>
    </xf>
    <xf numFmtId="0" fontId="0" fillId="0" borderId="1" xfId="0" applyBorder="1" applyAlignment="1" applyProtection="1">
      <alignment horizontal="left"/>
    </xf>
    <xf numFmtId="0" fontId="17" fillId="14" borderId="13" xfId="0" applyNumberFormat="1" applyFont="1" applyFill="1" applyBorder="1" applyAlignment="1">
      <alignment horizontal="center" vertical="center" wrapText="1"/>
    </xf>
    <xf numFmtId="0" fontId="17" fillId="14" borderId="32" xfId="0" applyNumberFormat="1" applyFont="1" applyFill="1" applyBorder="1" applyAlignment="1">
      <alignment horizontal="center" vertical="center" wrapText="1"/>
    </xf>
    <xf numFmtId="0" fontId="17" fillId="14" borderId="18" xfId="0" applyNumberFormat="1" applyFont="1" applyFill="1" applyBorder="1" applyAlignment="1">
      <alignment horizontal="center" vertical="center" wrapText="1"/>
    </xf>
    <xf numFmtId="0" fontId="17" fillId="14" borderId="61" xfId="0" applyNumberFormat="1" applyFont="1" applyFill="1" applyBorder="1" applyAlignment="1">
      <alignment horizontal="center" vertical="center" wrapText="1"/>
    </xf>
    <xf numFmtId="0" fontId="4" fillId="5" borderId="8" xfId="0" applyFont="1" applyFill="1" applyBorder="1" applyAlignment="1" applyProtection="1">
      <alignment horizontal="left"/>
    </xf>
    <xf numFmtId="0" fontId="4" fillId="5" borderId="9" xfId="0" applyFont="1" applyFill="1" applyBorder="1" applyAlignment="1" applyProtection="1">
      <alignment horizontal="left"/>
    </xf>
    <xf numFmtId="0" fontId="26" fillId="0" borderId="40" xfId="0" applyFont="1" applyBorder="1" applyAlignment="1" applyProtection="1">
      <alignment horizontal="center"/>
    </xf>
    <xf numFmtId="0" fontId="26" fillId="0" borderId="0" xfId="0" applyFont="1" applyBorder="1" applyAlignment="1" applyProtection="1">
      <alignment horizontal="center"/>
    </xf>
    <xf numFmtId="0" fontId="4" fillId="14" borderId="8" xfId="0" applyFont="1" applyFill="1" applyBorder="1" applyAlignment="1" applyProtection="1">
      <alignment horizontal="center"/>
    </xf>
    <xf numFmtId="0" fontId="4" fillId="14" borderId="37" xfId="0" applyFont="1" applyFill="1" applyBorder="1" applyAlignment="1" applyProtection="1">
      <alignment horizontal="center"/>
    </xf>
    <xf numFmtId="0" fontId="4" fillId="14" borderId="9" xfId="0" applyFont="1" applyFill="1" applyBorder="1" applyAlignment="1" applyProtection="1">
      <alignment horizontal="center"/>
    </xf>
    <xf numFmtId="14" fontId="0" fillId="0" borderId="0" xfId="0" applyNumberFormat="1" applyBorder="1" applyAlignment="1" applyProtection="1">
      <alignment horizontal="left"/>
      <protection locked="0"/>
    </xf>
    <xf numFmtId="0" fontId="0" fillId="0" borderId="0" xfId="0" applyBorder="1" applyAlignment="1" applyProtection="1">
      <alignment horizontal="left"/>
      <protection locked="0"/>
    </xf>
    <xf numFmtId="0" fontId="0" fillId="0" borderId="27" xfId="0" applyFill="1" applyBorder="1" applyAlignment="1" applyProtection="1">
      <alignment horizontal="left"/>
    </xf>
    <xf numFmtId="0" fontId="0" fillId="0" borderId="1" xfId="0" applyFill="1" applyBorder="1" applyAlignment="1" applyProtection="1">
      <alignment horizontal="left"/>
    </xf>
    <xf numFmtId="0" fontId="53" fillId="0" borderId="0" xfId="0" applyFont="1" applyAlignment="1">
      <alignment horizontal="justify" vertical="top" wrapText="1"/>
    </xf>
    <xf numFmtId="0" fontId="53" fillId="0" borderId="0" xfId="0" applyFont="1" applyBorder="1" applyAlignment="1">
      <alignment horizontal="left"/>
    </xf>
    <xf numFmtId="0" fontId="46" fillId="0" borderId="0" xfId="0" applyFont="1" applyBorder="1" applyAlignment="1" applyProtection="1">
      <alignment horizontal="center"/>
      <protection locked="0"/>
    </xf>
    <xf numFmtId="0" fontId="0" fillId="0" borderId="28" xfId="0" applyFill="1" applyBorder="1" applyAlignment="1" applyProtection="1">
      <alignment horizontal="left"/>
    </xf>
    <xf numFmtId="0" fontId="0" fillId="0" borderId="24" xfId="0" applyFill="1" applyBorder="1" applyAlignment="1" applyProtection="1">
      <alignment horizontal="left"/>
    </xf>
    <xf numFmtId="0" fontId="2" fillId="0" borderId="0" xfId="0" applyFont="1" applyBorder="1" applyAlignment="1" applyProtection="1">
      <alignment horizontal="left"/>
      <protection locked="0"/>
    </xf>
    <xf numFmtId="0" fontId="0" fillId="0" borderId="17" xfId="0" applyBorder="1" applyAlignment="1" applyProtection="1">
      <alignment horizontal="left"/>
    </xf>
    <xf numFmtId="0" fontId="0" fillId="0" borderId="5" xfId="0" applyBorder="1" applyAlignment="1" applyProtection="1">
      <alignment horizontal="left"/>
    </xf>
    <xf numFmtId="0" fontId="4" fillId="5" borderId="13" xfId="0" applyFont="1" applyFill="1" applyBorder="1" applyAlignment="1" applyProtection="1">
      <alignment horizontal="left"/>
    </xf>
    <xf numFmtId="0" fontId="4" fillId="5" borderId="62" xfId="0" applyFont="1" applyFill="1" applyBorder="1" applyAlignment="1" applyProtection="1">
      <alignment horizontal="left"/>
    </xf>
    <xf numFmtId="0" fontId="0" fillId="0" borderId="43" xfId="0" applyBorder="1" applyAlignment="1" applyProtection="1">
      <alignment horizontal="left"/>
    </xf>
    <xf numFmtId="0" fontId="4" fillId="4" borderId="1" xfId="0" applyFont="1" applyFill="1" applyBorder="1" applyAlignment="1">
      <alignment horizontal="left"/>
    </xf>
    <xf numFmtId="0" fontId="4" fillId="4" borderId="2" xfId="0" applyFont="1" applyFill="1" applyBorder="1" applyAlignment="1">
      <alignment horizontal="left"/>
    </xf>
    <xf numFmtId="0" fontId="4" fillId="14" borderId="1" xfId="0" applyFont="1" applyFill="1" applyBorder="1" applyAlignment="1">
      <alignment horizontal="left"/>
    </xf>
    <xf numFmtId="0" fontId="4" fillId="0" borderId="0" xfId="0" applyFont="1" applyAlignment="1">
      <alignment horizontal="center"/>
    </xf>
    <xf numFmtId="0" fontId="0" fillId="9" borderId="1" xfId="0" applyFill="1" applyBorder="1" applyAlignment="1">
      <alignment horizontal="center" vertical="center" textRotation="90" wrapText="1"/>
    </xf>
    <xf numFmtId="0" fontId="4" fillId="9" borderId="1" xfId="0" applyFont="1" applyFill="1" applyBorder="1" applyAlignment="1">
      <alignment horizontal="left"/>
    </xf>
    <xf numFmtId="0" fontId="13" fillId="14" borderId="2" xfId="0" applyFont="1" applyFill="1" applyBorder="1" applyAlignment="1">
      <alignment horizontal="center"/>
    </xf>
    <xf numFmtId="0" fontId="13" fillId="14" borderId="69" xfId="0" applyFont="1" applyFill="1" applyBorder="1" applyAlignment="1">
      <alignment horizontal="center"/>
    </xf>
    <xf numFmtId="0" fontId="13" fillId="14" borderId="33" xfId="0" applyFont="1" applyFill="1" applyBorder="1" applyAlignment="1">
      <alignment horizontal="center"/>
    </xf>
    <xf numFmtId="14" fontId="46" fillId="0" borderId="0" xfId="0" applyNumberFormat="1" applyFont="1" applyBorder="1" applyAlignment="1" applyProtection="1">
      <alignment horizontal="center"/>
      <protection locked="0"/>
    </xf>
    <xf numFmtId="0" fontId="46" fillId="0" borderId="0" xfId="0" applyFont="1" applyBorder="1" applyAlignment="1" applyProtection="1">
      <alignment horizontal="center"/>
    </xf>
    <xf numFmtId="0" fontId="68" fillId="0" borderId="0" xfId="0" applyFont="1" applyAlignment="1" applyProtection="1">
      <alignment horizontal="center"/>
    </xf>
    <xf numFmtId="0" fontId="59" fillId="0" borderId="0" xfId="0" applyFont="1" applyAlignment="1" applyProtection="1">
      <alignment horizontal="center"/>
    </xf>
    <xf numFmtId="0" fontId="4" fillId="14" borderId="43" xfId="0" applyFont="1" applyFill="1" applyBorder="1" applyAlignment="1" applyProtection="1">
      <alignment horizontal="center" vertical="center"/>
    </xf>
    <xf numFmtId="0" fontId="4" fillId="14" borderId="3" xfId="0" applyFont="1" applyFill="1" applyBorder="1" applyAlignment="1" applyProtection="1">
      <alignment horizontal="center" vertical="center"/>
    </xf>
    <xf numFmtId="0" fontId="4" fillId="14" borderId="72" xfId="0" applyFont="1" applyFill="1" applyBorder="1" applyAlignment="1" applyProtection="1">
      <alignment horizontal="center" wrapText="1"/>
    </xf>
    <xf numFmtId="0" fontId="4" fillId="14" borderId="71" xfId="0" applyFont="1" applyFill="1" applyBorder="1" applyAlignment="1" applyProtection="1">
      <alignment horizontal="center" wrapText="1"/>
    </xf>
    <xf numFmtId="0" fontId="4" fillId="14" borderId="34" xfId="0" applyFont="1" applyFill="1" applyBorder="1" applyAlignment="1" applyProtection="1">
      <alignment horizontal="center" wrapText="1"/>
    </xf>
    <xf numFmtId="0" fontId="4" fillId="14" borderId="66" xfId="0" applyFont="1" applyFill="1" applyBorder="1" applyAlignment="1" applyProtection="1">
      <alignment horizontal="center" wrapText="1"/>
    </xf>
    <xf numFmtId="0" fontId="69" fillId="11" borderId="0" xfId="0" applyFont="1" applyFill="1" applyAlignment="1" applyProtection="1">
      <alignment horizontal="left" vertical="top" wrapText="1"/>
    </xf>
  </cellXfs>
  <cellStyles count="5">
    <cellStyle name="Hipervínculo" xfId="1" builtinId="8"/>
    <cellStyle name="Millares" xfId="2" builtinId="3"/>
    <cellStyle name="Millares [0]_F-44_Anexos_LIq-2011" xfId="3" xr:uid="{00000000-0005-0000-0000-000002000000}"/>
    <cellStyle name="Normal" xfId="0" builtinId="0"/>
    <cellStyle name="Porcentaje" xfId="4" builtinId="5"/>
  </cellStyles>
  <dxfs count="8">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50" b="1" i="0" u="none" strike="noStrike" baseline="0">
                <a:solidFill>
                  <a:srgbClr val="000000"/>
                </a:solidFill>
                <a:latin typeface="Arial"/>
                <a:ea typeface="Arial"/>
                <a:cs typeface="Arial"/>
              </a:defRPr>
            </a:pPr>
            <a:r>
              <a:rPr lang="es-CR"/>
              <a:t>Plazas fijas y especiales</a:t>
            </a:r>
          </a:p>
        </c:rich>
      </c:tx>
      <c:overlay val="0"/>
      <c:spPr>
        <a:noFill/>
        <a:ln w="25400">
          <a:noFill/>
        </a:ln>
      </c:spPr>
    </c:title>
    <c:autoTitleDeleted val="0"/>
    <c:plotArea>
      <c:layout/>
      <c:barChart>
        <c:barDir val="col"/>
        <c:grouping val="clustered"/>
        <c:varyColors val="0"/>
        <c:ser>
          <c:idx val="0"/>
          <c:order val="0"/>
          <c:spPr>
            <a:solidFill>
              <a:srgbClr val="8080FF"/>
            </a:solidFill>
            <a:ln w="12700">
              <a:solidFill>
                <a:srgbClr val="000000"/>
              </a:solidFill>
              <a:prstDash val="solid"/>
            </a:ln>
          </c:spPr>
          <c:invertIfNegative val="0"/>
          <c:dLbls>
            <c:spPr>
              <a:noFill/>
              <a:ln w="25400">
                <a:noFill/>
              </a:ln>
            </c:spPr>
            <c:txPr>
              <a:bodyPr/>
              <a:lstStyle/>
              <a:p>
                <a:pPr>
                  <a:defRPr sz="300" b="0" i="0" u="none" strike="noStrike" baseline="0">
                    <a:solidFill>
                      <a:srgbClr val="000000"/>
                    </a:solidFill>
                    <a:latin typeface="Arial"/>
                    <a:ea typeface="Arial"/>
                    <a:cs typeface="Arial"/>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('ANEXO7 ESTRUC. ORGAN'!$A$6:$A$7,'ANEXO7 ESTRUC. ORGAN'!$A$11)</c:f>
              <c:strCache>
                <c:ptCount val="3"/>
                <c:pt idx="0">
                  <c:v>Plazas en sueldos para cargos fijos</c:v>
                </c:pt>
                <c:pt idx="1">
                  <c:v>Plazas en servicios especiales</c:v>
                </c:pt>
                <c:pt idx="2">
                  <c:v>Total de plazas</c:v>
                </c:pt>
              </c:strCache>
            </c:strRef>
          </c:cat>
          <c:val>
            <c:numRef>
              <c:f>('ANEXO7 ESTRUC. ORGAN'!$C$6:$C$7,'ANEXO7 ESTRUC. ORGAN'!#REF!)</c:f>
              <c:numCache>
                <c:formatCode>General</c:formatCode>
                <c:ptCount val="1"/>
                <c:pt idx="0">
                  <c:v>1</c:v>
                </c:pt>
              </c:numCache>
            </c:numRef>
          </c:val>
          <c:extLst>
            <c:ext xmlns:c16="http://schemas.microsoft.com/office/drawing/2014/chart" uri="{C3380CC4-5D6E-409C-BE32-E72D297353CC}">
              <c16:uniqueId val="{00000000-EE12-4DC3-9543-44956741958E}"/>
            </c:ext>
          </c:extLst>
        </c:ser>
        <c:dLbls>
          <c:showLegendKey val="0"/>
          <c:showVal val="0"/>
          <c:showCatName val="0"/>
          <c:showSerName val="0"/>
          <c:showPercent val="0"/>
          <c:showBubbleSize val="0"/>
        </c:dLbls>
        <c:gapWidth val="150"/>
        <c:axId val="158864128"/>
        <c:axId val="135398528"/>
      </c:barChart>
      <c:catAx>
        <c:axId val="158864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es-CR"/>
          </a:p>
        </c:txPr>
        <c:crossAx val="135398528"/>
        <c:crosses val="autoZero"/>
        <c:auto val="1"/>
        <c:lblAlgn val="ctr"/>
        <c:lblOffset val="100"/>
        <c:tickLblSkip val="1"/>
        <c:tickMarkSkip val="1"/>
        <c:noMultiLvlLbl val="0"/>
      </c:catAx>
      <c:valAx>
        <c:axId val="1353985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es-CR"/>
          </a:p>
        </c:txPr>
        <c:crossAx val="1588641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Arial"/>
          <a:ea typeface="Arial"/>
          <a:cs typeface="Arial"/>
        </a:defRPr>
      </a:pPr>
      <a:endParaRPr lang="es-CR"/>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50" b="1" i="0" u="none" strike="noStrike" baseline="0">
                <a:solidFill>
                  <a:srgbClr val="000000"/>
                </a:solidFill>
                <a:latin typeface="Arial"/>
                <a:ea typeface="Arial"/>
                <a:cs typeface="Arial"/>
              </a:defRPr>
            </a:pPr>
            <a:r>
              <a:rPr lang="es-CR"/>
              <a:t>Plazas en procesos sustantivos y de apoyo</a:t>
            </a:r>
          </a:p>
        </c:rich>
      </c:tx>
      <c:overlay val="0"/>
      <c:spPr>
        <a:noFill/>
        <a:ln w="25400">
          <a:noFill/>
        </a:ln>
      </c:spPr>
    </c:title>
    <c:autoTitleDeleted val="0"/>
    <c:plotArea>
      <c:layout/>
      <c:barChart>
        <c:barDir val="col"/>
        <c:grouping val="clustered"/>
        <c:varyColors val="0"/>
        <c:ser>
          <c:idx val="0"/>
          <c:order val="0"/>
          <c:spPr>
            <a:solidFill>
              <a:srgbClr val="8080FF"/>
            </a:solidFill>
            <a:ln w="12700">
              <a:solidFill>
                <a:srgbClr val="000000"/>
              </a:solidFill>
              <a:prstDash val="solid"/>
            </a:ln>
          </c:spPr>
          <c:invertIfNegative val="0"/>
          <c:dLbls>
            <c:spPr>
              <a:noFill/>
              <a:ln w="25400">
                <a:noFill/>
              </a:ln>
            </c:spPr>
            <c:txPr>
              <a:bodyPr/>
              <a:lstStyle/>
              <a:p>
                <a:pPr>
                  <a:defRPr sz="300" b="0" i="0" u="none" strike="noStrike" baseline="0">
                    <a:solidFill>
                      <a:srgbClr val="000000"/>
                    </a:solidFill>
                    <a:latin typeface="Arial"/>
                    <a:ea typeface="Arial"/>
                    <a:cs typeface="Arial"/>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'ANEXO7 ESTRUC. ORGAN'!$A$9:$A$11</c:f>
              <c:strCache>
                <c:ptCount val="3"/>
                <c:pt idx="0">
                  <c:v>Plazas en procesos sustantivos (3)</c:v>
                </c:pt>
                <c:pt idx="1">
                  <c:v>Plazas en procesos de apoyo (4)</c:v>
                </c:pt>
                <c:pt idx="2">
                  <c:v>Total de plazas</c:v>
                </c:pt>
              </c:strCache>
            </c:strRef>
          </c:cat>
          <c:val>
            <c:numRef>
              <c:f>'ANEXO7 ESTRUC. ORGAN'!$C$9:$C$11</c:f>
              <c:numCache>
                <c:formatCode>General</c:formatCode>
                <c:ptCount val="3"/>
                <c:pt idx="0">
                  <c:v>16</c:v>
                </c:pt>
                <c:pt idx="1">
                  <c:v>22</c:v>
                </c:pt>
                <c:pt idx="2">
                  <c:v>38</c:v>
                </c:pt>
              </c:numCache>
            </c:numRef>
          </c:val>
          <c:extLst>
            <c:ext xmlns:c16="http://schemas.microsoft.com/office/drawing/2014/chart" uri="{C3380CC4-5D6E-409C-BE32-E72D297353CC}">
              <c16:uniqueId val="{00000000-73A2-4C67-BFC1-E6FDE4B9D7D0}"/>
            </c:ext>
          </c:extLst>
        </c:ser>
        <c:dLbls>
          <c:showLegendKey val="0"/>
          <c:showVal val="0"/>
          <c:showCatName val="0"/>
          <c:showSerName val="0"/>
          <c:showPercent val="0"/>
          <c:showBubbleSize val="0"/>
        </c:dLbls>
        <c:gapWidth val="150"/>
        <c:axId val="135419392"/>
        <c:axId val="135420928"/>
      </c:barChart>
      <c:catAx>
        <c:axId val="135419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es-CR"/>
          </a:p>
        </c:txPr>
        <c:crossAx val="135420928"/>
        <c:crosses val="autoZero"/>
        <c:auto val="1"/>
        <c:lblAlgn val="ctr"/>
        <c:lblOffset val="100"/>
        <c:tickLblSkip val="1"/>
        <c:tickMarkSkip val="1"/>
        <c:noMultiLvlLbl val="0"/>
      </c:catAx>
      <c:valAx>
        <c:axId val="1354209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es-CR"/>
          </a:p>
        </c:txPr>
        <c:crossAx val="1354193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Arial"/>
          <a:ea typeface="Arial"/>
          <a:cs typeface="Arial"/>
        </a:defRPr>
      </a:pPr>
      <a:endParaRPr lang="es-CR"/>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50" b="1" i="0" u="none" strike="noStrike" baseline="0">
                <a:solidFill>
                  <a:srgbClr val="000000"/>
                </a:solidFill>
                <a:latin typeface="Arial"/>
                <a:ea typeface="Arial"/>
                <a:cs typeface="Arial"/>
              </a:defRPr>
            </a:pPr>
            <a:r>
              <a:rPr lang="es-CR"/>
              <a:t>Plazas según estructura programática</a:t>
            </a:r>
          </a:p>
        </c:rich>
      </c:tx>
      <c:overlay val="0"/>
      <c:spPr>
        <a:noFill/>
        <a:ln w="25400">
          <a:noFill/>
        </a:ln>
      </c:spPr>
    </c:title>
    <c:autoTitleDeleted val="0"/>
    <c:plotArea>
      <c:layout/>
      <c:barChart>
        <c:barDir val="col"/>
        <c:grouping val="clustered"/>
        <c:varyColors val="0"/>
        <c:ser>
          <c:idx val="0"/>
          <c:order val="0"/>
          <c:spPr>
            <a:solidFill>
              <a:srgbClr val="8080FF"/>
            </a:solidFill>
            <a:ln w="12700">
              <a:solidFill>
                <a:srgbClr val="000000"/>
              </a:solidFill>
              <a:prstDash val="solid"/>
            </a:ln>
          </c:spPr>
          <c:invertIfNegative val="0"/>
          <c:dLbls>
            <c:spPr>
              <a:noFill/>
              <a:ln w="25400">
                <a:noFill/>
              </a:ln>
            </c:spPr>
            <c:txPr>
              <a:bodyPr/>
              <a:lstStyle/>
              <a:p>
                <a:pPr>
                  <a:defRPr sz="300" b="0" i="0" u="none" strike="noStrike" baseline="0">
                    <a:solidFill>
                      <a:srgbClr val="000000"/>
                    </a:solidFill>
                    <a:latin typeface="Arial"/>
                    <a:ea typeface="Arial"/>
                    <a:cs typeface="Arial"/>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'ANEXO7 ESTRUC. ORGAN'!$F$6:$F$11</c:f>
              <c:numCache>
                <c:formatCode>General</c:formatCode>
                <c:ptCount val="6"/>
                <c:pt idx="0">
                  <c:v>39</c:v>
                </c:pt>
                <c:pt idx="1">
                  <c:v>4</c:v>
                </c:pt>
                <c:pt idx="2">
                  <c:v>43</c:v>
                </c:pt>
                <c:pt idx="3">
                  <c:v>25</c:v>
                </c:pt>
                <c:pt idx="4">
                  <c:v>18</c:v>
                </c:pt>
                <c:pt idx="5">
                  <c:v>43</c:v>
                </c:pt>
              </c:numCache>
            </c:numRef>
          </c:cat>
          <c:val>
            <c:numRef>
              <c:f>'ANEXO7 ESTRUC. ORGAN'!$N$6:$N$11</c:f>
              <c:numCache>
                <c:formatCode>General</c:formatCode>
                <c:ptCount val="6"/>
              </c:numCache>
            </c:numRef>
          </c:val>
          <c:extLst>
            <c:ext xmlns:c16="http://schemas.microsoft.com/office/drawing/2014/chart" uri="{C3380CC4-5D6E-409C-BE32-E72D297353CC}">
              <c16:uniqueId val="{00000000-F067-4069-8CA9-B6F9D3FDBD2C}"/>
            </c:ext>
          </c:extLst>
        </c:ser>
        <c:dLbls>
          <c:showLegendKey val="0"/>
          <c:showVal val="0"/>
          <c:showCatName val="0"/>
          <c:showSerName val="0"/>
          <c:showPercent val="0"/>
          <c:showBubbleSize val="0"/>
        </c:dLbls>
        <c:gapWidth val="150"/>
        <c:axId val="135429504"/>
        <c:axId val="135447680"/>
      </c:barChart>
      <c:catAx>
        <c:axId val="135429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Arial"/>
                <a:ea typeface="Arial"/>
                <a:cs typeface="Arial"/>
              </a:defRPr>
            </a:pPr>
            <a:endParaRPr lang="es-CR"/>
          </a:p>
        </c:txPr>
        <c:crossAx val="135447680"/>
        <c:crosses val="autoZero"/>
        <c:auto val="1"/>
        <c:lblAlgn val="ctr"/>
        <c:lblOffset val="100"/>
        <c:tickLblSkip val="1"/>
        <c:tickMarkSkip val="1"/>
        <c:noMultiLvlLbl val="0"/>
      </c:catAx>
      <c:valAx>
        <c:axId val="1354476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es-CR"/>
          </a:p>
        </c:txPr>
        <c:crossAx val="13542950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Arial"/>
          <a:ea typeface="Arial"/>
          <a:cs typeface="Arial"/>
        </a:defRPr>
      </a:pPr>
      <a:endParaRPr lang="es-CR"/>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LISTA DE HOJAS'!A1"/></Relationships>
</file>

<file path=xl/drawings/_rels/drawing10.xml.rels><?xml version="1.0" encoding="UTF-8" standalone="yes"?>
<Relationships xmlns="http://schemas.openxmlformats.org/package/2006/relationships"><Relationship Id="rId1" Type="http://schemas.openxmlformats.org/officeDocument/2006/relationships/hyperlink" Target="#'LISTA DE HOJAS'!A1"/></Relationships>
</file>

<file path=xl/drawings/_rels/drawing11.xml.rels><?xml version="1.0" encoding="UTF-8" standalone="yes"?>
<Relationships xmlns="http://schemas.openxmlformats.org/package/2006/relationships"><Relationship Id="rId1" Type="http://schemas.openxmlformats.org/officeDocument/2006/relationships/hyperlink" Target="#'LISTA DE HOJAS'!A1"/></Relationships>
</file>

<file path=xl/drawings/_rels/drawing1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1" Type="http://schemas.openxmlformats.org/officeDocument/2006/relationships/hyperlink" Target="#'LISTA DE HOJAS'!A1"/></Relationships>
</file>

<file path=xl/drawings/_rels/drawing2.xml.rels><?xml version="1.0" encoding="UTF-8" standalone="yes"?>
<Relationships xmlns="http://schemas.openxmlformats.org/package/2006/relationships"><Relationship Id="rId1" Type="http://schemas.openxmlformats.org/officeDocument/2006/relationships/hyperlink" Target="#'LISTA DE HOJAS'!A1"/></Relationships>
</file>

<file path=xl/drawings/_rels/drawing3.xml.rels><?xml version="1.0" encoding="UTF-8" standalone="yes"?>
<Relationships xmlns="http://schemas.openxmlformats.org/package/2006/relationships"><Relationship Id="rId1" Type="http://schemas.openxmlformats.org/officeDocument/2006/relationships/hyperlink" Target="#'LISTA DE HOJAS'!A1"/></Relationships>
</file>

<file path=xl/drawings/_rels/drawing4.xml.rels><?xml version="1.0" encoding="UTF-8" standalone="yes"?>
<Relationships xmlns="http://schemas.openxmlformats.org/package/2006/relationships"><Relationship Id="rId1" Type="http://schemas.openxmlformats.org/officeDocument/2006/relationships/hyperlink" Target="#'LISTA DE HOJAS'!A1"/></Relationships>
</file>

<file path=xl/drawings/_rels/drawing5.xml.rels><?xml version="1.0" encoding="UTF-8" standalone="yes"?>
<Relationships xmlns="http://schemas.openxmlformats.org/package/2006/relationships"><Relationship Id="rId1" Type="http://schemas.openxmlformats.org/officeDocument/2006/relationships/hyperlink" Target="#'LISTA DE HOJAS'!A1"/></Relationships>
</file>

<file path=xl/drawings/_rels/drawing6.xml.rels><?xml version="1.0" encoding="UTF-8" standalone="yes"?>
<Relationships xmlns="http://schemas.openxmlformats.org/package/2006/relationships"><Relationship Id="rId1" Type="http://schemas.openxmlformats.org/officeDocument/2006/relationships/hyperlink" Target="#'LISTA DE HOJAS'!A1"/></Relationships>
</file>

<file path=xl/drawings/_rels/drawing7.xml.rels><?xml version="1.0" encoding="UTF-8" standalone="yes"?>
<Relationships xmlns="http://schemas.openxmlformats.org/package/2006/relationships"><Relationship Id="rId1" Type="http://schemas.openxmlformats.org/officeDocument/2006/relationships/hyperlink" Target="#'LISTA DE HOJAS'!A1"/></Relationships>
</file>

<file path=xl/drawings/_rels/drawing8.xml.rels><?xml version="1.0" encoding="UTF-8" standalone="yes"?>
<Relationships xmlns="http://schemas.openxmlformats.org/package/2006/relationships"><Relationship Id="rId1" Type="http://schemas.openxmlformats.org/officeDocument/2006/relationships/hyperlink" Target="#'LISTA DE HOJAS'!A1"/></Relationships>
</file>

<file path=xl/drawings/_rels/drawing9.xml.rels><?xml version="1.0" encoding="UTF-8" standalone="yes"?>
<Relationships xmlns="http://schemas.openxmlformats.org/package/2006/relationships"><Relationship Id="rId1" Type="http://schemas.openxmlformats.org/officeDocument/2006/relationships/hyperlink" Target="#'LISTA DE HOJAS'!A1"/></Relationships>
</file>

<file path=xl/drawings/drawing1.xml><?xml version="1.0" encoding="utf-8"?>
<xdr:wsDr xmlns:xdr="http://schemas.openxmlformats.org/drawingml/2006/spreadsheetDrawing" xmlns:a="http://schemas.openxmlformats.org/drawingml/2006/main">
  <xdr:twoCellAnchor>
    <xdr:from>
      <xdr:col>1</xdr:col>
      <xdr:colOff>1038225</xdr:colOff>
      <xdr:row>2</xdr:row>
      <xdr:rowOff>0</xdr:rowOff>
    </xdr:from>
    <xdr:to>
      <xdr:col>2</xdr:col>
      <xdr:colOff>1019175</xdr:colOff>
      <xdr:row>4</xdr:row>
      <xdr:rowOff>0</xdr:rowOff>
    </xdr:to>
    <xdr:sp macro="" textlink="">
      <xdr:nvSpPr>
        <xdr:cNvPr id="29699" name="Rectangle 3">
          <a:hlinkClick xmlns:r="http://schemas.openxmlformats.org/officeDocument/2006/relationships" r:id="rId1"/>
          <a:extLst>
            <a:ext uri="{FF2B5EF4-FFF2-40B4-BE49-F238E27FC236}">
              <a16:creationId xmlns:a16="http://schemas.microsoft.com/office/drawing/2014/main" id="{00000000-0008-0000-0200-000003740000}"/>
            </a:ext>
          </a:extLst>
        </xdr:cNvPr>
        <xdr:cNvSpPr>
          <a:spLocks noChangeArrowheads="1"/>
        </xdr:cNvSpPr>
      </xdr:nvSpPr>
      <xdr:spPr bwMode="auto">
        <a:xfrm>
          <a:off x="5467350" y="409575"/>
          <a:ext cx="1323975" cy="409575"/>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VOLVER A LISTADO  DE HOJAS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0</xdr:colOff>
      <xdr:row>2</xdr:row>
      <xdr:rowOff>0</xdr:rowOff>
    </xdr:from>
    <xdr:to>
      <xdr:col>8</xdr:col>
      <xdr:colOff>264319</xdr:colOff>
      <xdr:row>5</xdr:row>
      <xdr:rowOff>97631</xdr:rowOff>
    </xdr:to>
    <xdr:sp macro="" textlink="">
      <xdr:nvSpPr>
        <xdr:cNvPr id="2" name="Rectangle 2">
          <a:hlinkClick xmlns:r="http://schemas.openxmlformats.org/officeDocument/2006/relationships" r:id="rId1"/>
          <a:extLst>
            <a:ext uri="{FF2B5EF4-FFF2-40B4-BE49-F238E27FC236}">
              <a16:creationId xmlns:a16="http://schemas.microsoft.com/office/drawing/2014/main" id="{00000000-0008-0000-0F00-000002000000}"/>
            </a:ext>
          </a:extLst>
        </xdr:cNvPr>
        <xdr:cNvSpPr>
          <a:spLocks noChangeArrowheads="1"/>
        </xdr:cNvSpPr>
      </xdr:nvSpPr>
      <xdr:spPr bwMode="auto">
        <a:xfrm>
          <a:off x="9677400" y="330200"/>
          <a:ext cx="1026319" cy="592931"/>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VOLVER A LISTADO  DE HOJAS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0</xdr:colOff>
      <xdr:row>1</xdr:row>
      <xdr:rowOff>0</xdr:rowOff>
    </xdr:from>
    <xdr:to>
      <xdr:col>6</xdr:col>
      <xdr:colOff>264319</xdr:colOff>
      <xdr:row>3</xdr:row>
      <xdr:rowOff>192881</xdr:rowOff>
    </xdr:to>
    <xdr:sp macro="" textlink="">
      <xdr:nvSpPr>
        <xdr:cNvPr id="2" name="Rectangle 2">
          <a:hlinkClick xmlns:r="http://schemas.openxmlformats.org/officeDocument/2006/relationships" r:id="rId1"/>
          <a:extLst>
            <a:ext uri="{FF2B5EF4-FFF2-40B4-BE49-F238E27FC236}">
              <a16:creationId xmlns:a16="http://schemas.microsoft.com/office/drawing/2014/main" id="{00000000-0008-0000-1500-000002000000}"/>
            </a:ext>
          </a:extLst>
        </xdr:cNvPr>
        <xdr:cNvSpPr>
          <a:spLocks noChangeArrowheads="1"/>
        </xdr:cNvSpPr>
      </xdr:nvSpPr>
      <xdr:spPr bwMode="auto">
        <a:xfrm>
          <a:off x="8401050" y="200025"/>
          <a:ext cx="1026319" cy="592931"/>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VOLVER A LISTADO  DE HOJAS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11</xdr:row>
      <xdr:rowOff>0</xdr:rowOff>
    </xdr:from>
    <xdr:to>
      <xdr:col>3</xdr:col>
      <xdr:colOff>142875</xdr:colOff>
      <xdr:row>11</xdr:row>
      <xdr:rowOff>0</xdr:rowOff>
    </xdr:to>
    <xdr:graphicFrame macro="">
      <xdr:nvGraphicFramePr>
        <xdr:cNvPr id="46802" name="Gráfico 1">
          <a:extLst>
            <a:ext uri="{FF2B5EF4-FFF2-40B4-BE49-F238E27FC236}">
              <a16:creationId xmlns:a16="http://schemas.microsoft.com/office/drawing/2014/main" id="{00000000-0008-0000-1600-0000D2B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257175</xdr:colOff>
      <xdr:row>11</xdr:row>
      <xdr:rowOff>0</xdr:rowOff>
    </xdr:from>
    <xdr:to>
      <xdr:col>14</xdr:col>
      <xdr:colOff>28575</xdr:colOff>
      <xdr:row>11</xdr:row>
      <xdr:rowOff>0</xdr:rowOff>
    </xdr:to>
    <xdr:graphicFrame macro="">
      <xdr:nvGraphicFramePr>
        <xdr:cNvPr id="46803" name="Gráfico 2">
          <a:extLst>
            <a:ext uri="{FF2B5EF4-FFF2-40B4-BE49-F238E27FC236}">
              <a16:creationId xmlns:a16="http://schemas.microsoft.com/office/drawing/2014/main" id="{00000000-0008-0000-1600-0000D3B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190500</xdr:colOff>
      <xdr:row>11</xdr:row>
      <xdr:rowOff>0</xdr:rowOff>
    </xdr:from>
    <xdr:to>
      <xdr:col>10</xdr:col>
      <xdr:colOff>847725</xdr:colOff>
      <xdr:row>11</xdr:row>
      <xdr:rowOff>0</xdr:rowOff>
    </xdr:to>
    <xdr:graphicFrame macro="">
      <xdr:nvGraphicFramePr>
        <xdr:cNvPr id="46804" name="Gráfico 3">
          <a:extLst>
            <a:ext uri="{FF2B5EF4-FFF2-40B4-BE49-F238E27FC236}">
              <a16:creationId xmlns:a16="http://schemas.microsoft.com/office/drawing/2014/main" id="{00000000-0008-0000-1600-0000D4B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0</xdr:colOff>
      <xdr:row>2</xdr:row>
      <xdr:rowOff>0</xdr:rowOff>
    </xdr:from>
    <xdr:to>
      <xdr:col>10</xdr:col>
      <xdr:colOff>9525</xdr:colOff>
      <xdr:row>4</xdr:row>
      <xdr:rowOff>19050</xdr:rowOff>
    </xdr:to>
    <xdr:sp macro="" textlink="">
      <xdr:nvSpPr>
        <xdr:cNvPr id="2" name="Rectangle 3">
          <a:hlinkClick xmlns:r="http://schemas.openxmlformats.org/officeDocument/2006/relationships" r:id="rId1"/>
          <a:extLst>
            <a:ext uri="{FF2B5EF4-FFF2-40B4-BE49-F238E27FC236}">
              <a16:creationId xmlns:a16="http://schemas.microsoft.com/office/drawing/2014/main" id="{00000000-0008-0000-1800-000002000000}"/>
            </a:ext>
          </a:extLst>
        </xdr:cNvPr>
        <xdr:cNvSpPr>
          <a:spLocks noChangeArrowheads="1"/>
        </xdr:cNvSpPr>
      </xdr:nvSpPr>
      <xdr:spPr bwMode="auto">
        <a:xfrm>
          <a:off x="8963025" y="400050"/>
          <a:ext cx="1533525" cy="409575"/>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VOLVER A LISTADO  DE HOJAS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4314825</xdr:colOff>
      <xdr:row>1</xdr:row>
      <xdr:rowOff>19050</xdr:rowOff>
    </xdr:from>
    <xdr:to>
      <xdr:col>1</xdr:col>
      <xdr:colOff>695325</xdr:colOff>
      <xdr:row>2</xdr:row>
      <xdr:rowOff>180975</xdr:rowOff>
    </xdr:to>
    <xdr:sp macro="" textlink="">
      <xdr:nvSpPr>
        <xdr:cNvPr id="30724" name="Rectangle 4">
          <a:hlinkClick xmlns:r="http://schemas.openxmlformats.org/officeDocument/2006/relationships" r:id="rId1"/>
          <a:extLst>
            <a:ext uri="{FF2B5EF4-FFF2-40B4-BE49-F238E27FC236}">
              <a16:creationId xmlns:a16="http://schemas.microsoft.com/office/drawing/2014/main" id="{00000000-0008-0000-0300-000004780000}"/>
            </a:ext>
          </a:extLst>
        </xdr:cNvPr>
        <xdr:cNvSpPr>
          <a:spLocks noChangeArrowheads="1"/>
        </xdr:cNvSpPr>
      </xdr:nvSpPr>
      <xdr:spPr bwMode="auto">
        <a:xfrm>
          <a:off x="4314825" y="180975"/>
          <a:ext cx="1428750" cy="409575"/>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VOLVER A LISTADO  DE HOJAS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1104900</xdr:colOff>
      <xdr:row>4</xdr:row>
      <xdr:rowOff>57150</xdr:rowOff>
    </xdr:from>
    <xdr:to>
      <xdr:col>5</xdr:col>
      <xdr:colOff>47625</xdr:colOff>
      <xdr:row>6</xdr:row>
      <xdr:rowOff>0</xdr:rowOff>
    </xdr:to>
    <xdr:sp macro="" textlink="">
      <xdr:nvSpPr>
        <xdr:cNvPr id="6149" name="Rectangle 5">
          <a:hlinkClick xmlns:r="http://schemas.openxmlformats.org/officeDocument/2006/relationships" r:id="rId1"/>
          <a:extLst>
            <a:ext uri="{FF2B5EF4-FFF2-40B4-BE49-F238E27FC236}">
              <a16:creationId xmlns:a16="http://schemas.microsoft.com/office/drawing/2014/main" id="{00000000-0008-0000-0400-000005180000}"/>
            </a:ext>
          </a:extLst>
        </xdr:cNvPr>
        <xdr:cNvSpPr>
          <a:spLocks noChangeArrowheads="1"/>
        </xdr:cNvSpPr>
      </xdr:nvSpPr>
      <xdr:spPr bwMode="auto">
        <a:xfrm>
          <a:off x="4981575" y="1009650"/>
          <a:ext cx="1323975" cy="361950"/>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VOLVER A LISTADO  DE HOJAS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161925</xdr:colOff>
      <xdr:row>1</xdr:row>
      <xdr:rowOff>323850</xdr:rowOff>
    </xdr:from>
    <xdr:to>
      <xdr:col>3</xdr:col>
      <xdr:colOff>0</xdr:colOff>
      <xdr:row>3</xdr:row>
      <xdr:rowOff>161925</xdr:rowOff>
    </xdr:to>
    <xdr:sp macro="" textlink="">
      <xdr:nvSpPr>
        <xdr:cNvPr id="2061" name="Rectangle 13">
          <a:hlinkClick xmlns:r="http://schemas.openxmlformats.org/officeDocument/2006/relationships" r:id="rId1"/>
          <a:extLst>
            <a:ext uri="{FF2B5EF4-FFF2-40B4-BE49-F238E27FC236}">
              <a16:creationId xmlns:a16="http://schemas.microsoft.com/office/drawing/2014/main" id="{00000000-0008-0000-0500-00000D080000}"/>
            </a:ext>
          </a:extLst>
        </xdr:cNvPr>
        <xdr:cNvSpPr>
          <a:spLocks noChangeArrowheads="1"/>
        </xdr:cNvSpPr>
      </xdr:nvSpPr>
      <xdr:spPr bwMode="auto">
        <a:xfrm>
          <a:off x="5010150" y="552450"/>
          <a:ext cx="981075" cy="504825"/>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900" b="1" i="0" u="none" strike="noStrike" baseline="0">
              <a:solidFill>
                <a:srgbClr val="000000"/>
              </a:solidFill>
              <a:latin typeface="Arial"/>
              <a:cs typeface="Arial"/>
            </a:rPr>
            <a:t>VOLVER A LISTADO  DE HOJAS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1</xdr:row>
      <xdr:rowOff>295275</xdr:rowOff>
    </xdr:from>
    <xdr:to>
      <xdr:col>3</xdr:col>
      <xdr:colOff>47625</xdr:colOff>
      <xdr:row>2</xdr:row>
      <xdr:rowOff>180975</xdr:rowOff>
    </xdr:to>
    <xdr:sp macro="" textlink="">
      <xdr:nvSpPr>
        <xdr:cNvPr id="14341" name="Rectangle 5">
          <a:hlinkClick xmlns:r="http://schemas.openxmlformats.org/officeDocument/2006/relationships" r:id="rId1"/>
          <a:extLst>
            <a:ext uri="{FF2B5EF4-FFF2-40B4-BE49-F238E27FC236}">
              <a16:creationId xmlns:a16="http://schemas.microsoft.com/office/drawing/2014/main" id="{00000000-0008-0000-0600-000005380000}"/>
            </a:ext>
          </a:extLst>
        </xdr:cNvPr>
        <xdr:cNvSpPr>
          <a:spLocks noChangeArrowheads="1"/>
        </xdr:cNvSpPr>
      </xdr:nvSpPr>
      <xdr:spPr bwMode="auto">
        <a:xfrm>
          <a:off x="104775" y="842963"/>
          <a:ext cx="1335881" cy="409575"/>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VOLVER A LISTADO  DE HOJAS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180975</xdr:colOff>
      <xdr:row>4</xdr:row>
      <xdr:rowOff>228600</xdr:rowOff>
    </xdr:from>
    <xdr:to>
      <xdr:col>3</xdr:col>
      <xdr:colOff>1219200</xdr:colOff>
      <xdr:row>5</xdr:row>
      <xdr:rowOff>219075</xdr:rowOff>
    </xdr:to>
    <xdr:sp macro="" textlink="">
      <xdr:nvSpPr>
        <xdr:cNvPr id="23554" name="Rectangle 2">
          <a:hlinkClick xmlns:r="http://schemas.openxmlformats.org/officeDocument/2006/relationships" r:id="rId1"/>
          <a:extLst>
            <a:ext uri="{FF2B5EF4-FFF2-40B4-BE49-F238E27FC236}">
              <a16:creationId xmlns:a16="http://schemas.microsoft.com/office/drawing/2014/main" id="{00000000-0008-0000-0900-0000025C0000}"/>
            </a:ext>
          </a:extLst>
        </xdr:cNvPr>
        <xdr:cNvSpPr>
          <a:spLocks noChangeArrowheads="1"/>
        </xdr:cNvSpPr>
      </xdr:nvSpPr>
      <xdr:spPr bwMode="auto">
        <a:xfrm>
          <a:off x="4448175" y="1114425"/>
          <a:ext cx="1038225" cy="400050"/>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VOLVER A LISTADO  DE HOJAS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2</xdr:row>
      <xdr:rowOff>57150</xdr:rowOff>
    </xdr:from>
    <xdr:to>
      <xdr:col>6</xdr:col>
      <xdr:colOff>314325</xdr:colOff>
      <xdr:row>3</xdr:row>
      <xdr:rowOff>314325</xdr:rowOff>
    </xdr:to>
    <xdr:sp macro="" textlink="">
      <xdr:nvSpPr>
        <xdr:cNvPr id="24580" name="Rectangle 4">
          <a:hlinkClick xmlns:r="http://schemas.openxmlformats.org/officeDocument/2006/relationships" r:id="rId1"/>
          <a:extLst>
            <a:ext uri="{FF2B5EF4-FFF2-40B4-BE49-F238E27FC236}">
              <a16:creationId xmlns:a16="http://schemas.microsoft.com/office/drawing/2014/main" id="{00000000-0008-0000-0C00-000004600000}"/>
            </a:ext>
          </a:extLst>
        </xdr:cNvPr>
        <xdr:cNvSpPr>
          <a:spLocks noChangeArrowheads="1"/>
        </xdr:cNvSpPr>
      </xdr:nvSpPr>
      <xdr:spPr bwMode="auto">
        <a:xfrm>
          <a:off x="5457825" y="571500"/>
          <a:ext cx="923925" cy="504825"/>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900" b="1" i="0" u="none" strike="noStrike" baseline="0">
              <a:solidFill>
                <a:srgbClr val="000000"/>
              </a:solidFill>
              <a:latin typeface="Arial"/>
              <a:cs typeface="Arial"/>
            </a:rPr>
            <a:t>VOLVER A LISTADO  DE HOJAS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1514475</xdr:colOff>
      <xdr:row>4</xdr:row>
      <xdr:rowOff>57150</xdr:rowOff>
    </xdr:from>
    <xdr:to>
      <xdr:col>4</xdr:col>
      <xdr:colOff>838200</xdr:colOff>
      <xdr:row>5</xdr:row>
      <xdr:rowOff>161925</xdr:rowOff>
    </xdr:to>
    <xdr:sp macro="" textlink="">
      <xdr:nvSpPr>
        <xdr:cNvPr id="25602" name="Rectangle 2">
          <a:hlinkClick xmlns:r="http://schemas.openxmlformats.org/officeDocument/2006/relationships" r:id="rId1"/>
          <a:extLst>
            <a:ext uri="{FF2B5EF4-FFF2-40B4-BE49-F238E27FC236}">
              <a16:creationId xmlns:a16="http://schemas.microsoft.com/office/drawing/2014/main" id="{00000000-0008-0000-0D00-000002640000}"/>
            </a:ext>
          </a:extLst>
        </xdr:cNvPr>
        <xdr:cNvSpPr>
          <a:spLocks noChangeArrowheads="1"/>
        </xdr:cNvSpPr>
      </xdr:nvSpPr>
      <xdr:spPr bwMode="auto">
        <a:xfrm>
          <a:off x="8048625" y="476250"/>
          <a:ext cx="1028700" cy="590550"/>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VOLVER A LISTADO  DE HOJAS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1343025</xdr:colOff>
      <xdr:row>1</xdr:row>
      <xdr:rowOff>95250</xdr:rowOff>
    </xdr:from>
    <xdr:to>
      <xdr:col>7</xdr:col>
      <xdr:colOff>235744</xdr:colOff>
      <xdr:row>5</xdr:row>
      <xdr:rowOff>40481</xdr:rowOff>
    </xdr:to>
    <xdr:sp macro="" textlink="">
      <xdr:nvSpPr>
        <xdr:cNvPr id="2" name="Rectangle 2">
          <a:hlinkClick xmlns:r="http://schemas.openxmlformats.org/officeDocument/2006/relationships" r:id="rId1"/>
          <a:extLst>
            <a:ext uri="{FF2B5EF4-FFF2-40B4-BE49-F238E27FC236}">
              <a16:creationId xmlns:a16="http://schemas.microsoft.com/office/drawing/2014/main" id="{00000000-0008-0000-0E00-000002000000}"/>
            </a:ext>
          </a:extLst>
        </xdr:cNvPr>
        <xdr:cNvSpPr>
          <a:spLocks noChangeArrowheads="1"/>
        </xdr:cNvSpPr>
      </xdr:nvSpPr>
      <xdr:spPr bwMode="auto">
        <a:xfrm>
          <a:off x="7886700" y="257175"/>
          <a:ext cx="1026319" cy="592931"/>
        </a:xfrm>
        <a:prstGeom prst="rect">
          <a:avLst/>
        </a:prstGeom>
        <a:solidFill>
          <a:srgbClr val="E3E3E3"/>
        </a:solidFill>
        <a:ln w="28575">
          <a:solidFill>
            <a:srgbClr val="000000"/>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VOLVER A LISTADO  DE HOJAS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1.xml"/><Relationship Id="rId1" Type="http://schemas.openxmlformats.org/officeDocument/2006/relationships/printerSettings" Target="../printerSettings/printerSettings16.bin"/><Relationship Id="rId4" Type="http://schemas.openxmlformats.org/officeDocument/2006/relationships/comments" Target="../comments13.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25"/>
  <sheetViews>
    <sheetView showGridLines="0" zoomScaleNormal="100" workbookViewId="0">
      <selection activeCell="C8" sqref="C8"/>
    </sheetView>
  </sheetViews>
  <sheetFormatPr baseColWidth="10" defaultRowHeight="12.75" x14ac:dyDescent="0.2"/>
  <cols>
    <col min="1" max="1" width="11.42578125" style="1"/>
    <col min="2" max="2" width="6.85546875" style="1" customWidth="1"/>
    <col min="3" max="3" width="28.5703125" style="1" customWidth="1"/>
    <col min="4" max="6" width="11.42578125" style="1"/>
    <col min="7" max="7" width="8.7109375" style="1" customWidth="1"/>
    <col min="8" max="16384" width="11.42578125" style="1"/>
  </cols>
  <sheetData>
    <row r="1" spans="1:6" ht="19.5" x14ac:dyDescent="0.4">
      <c r="A1" s="689" t="s">
        <v>932</v>
      </c>
      <c r="B1" s="689"/>
      <c r="C1" s="689"/>
      <c r="D1" s="689"/>
      <c r="E1" s="689"/>
      <c r="F1" s="689"/>
    </row>
    <row r="2" spans="1:6" ht="19.5" x14ac:dyDescent="0.4">
      <c r="A2" s="689" t="s">
        <v>923</v>
      </c>
      <c r="B2" s="689"/>
      <c r="C2" s="689"/>
      <c r="D2" s="689"/>
      <c r="E2" s="689"/>
      <c r="F2" s="689"/>
    </row>
    <row r="3" spans="1:6" x14ac:dyDescent="0.2">
      <c r="A3" s="2"/>
      <c r="B3" s="2"/>
      <c r="C3" s="2"/>
      <c r="D3" s="2"/>
      <c r="E3" s="2"/>
      <c r="F3" s="2"/>
    </row>
    <row r="4" spans="1:6" ht="27" customHeight="1" x14ac:dyDescent="0.2">
      <c r="A4" s="2"/>
      <c r="B4" s="21" t="s">
        <v>92</v>
      </c>
      <c r="C4" s="2"/>
      <c r="D4" s="2"/>
      <c r="E4" s="2"/>
      <c r="F4" s="2"/>
    </row>
    <row r="5" spans="1:6" ht="21" customHeight="1" thickBot="1" x14ac:dyDescent="0.25">
      <c r="A5" s="2"/>
      <c r="B5" s="21"/>
      <c r="C5" s="2"/>
      <c r="D5" s="2"/>
      <c r="E5" s="2"/>
      <c r="F5" s="2"/>
    </row>
    <row r="6" spans="1:6" ht="20.100000000000001" customHeight="1" thickBot="1" x14ac:dyDescent="0.25">
      <c r="A6" s="2"/>
      <c r="B6" s="278">
        <v>1</v>
      </c>
      <c r="C6" s="279" t="s">
        <v>421</v>
      </c>
      <c r="D6" s="2"/>
      <c r="E6" s="2"/>
      <c r="F6" s="2"/>
    </row>
    <row r="7" spans="1:6" ht="20.100000000000001" customHeight="1" thickBot="1" x14ac:dyDescent="0.25">
      <c r="A7" s="2"/>
      <c r="B7" s="278">
        <v>2</v>
      </c>
      <c r="C7" s="279" t="s">
        <v>422</v>
      </c>
      <c r="D7" s="2"/>
      <c r="E7" s="2"/>
      <c r="F7" s="2"/>
    </row>
    <row r="8" spans="1:6" ht="20.100000000000001" customHeight="1" thickBot="1" x14ac:dyDescent="0.25">
      <c r="A8" s="2"/>
      <c r="B8" s="278">
        <v>3</v>
      </c>
      <c r="C8" s="279" t="s">
        <v>128</v>
      </c>
      <c r="D8" s="2"/>
      <c r="E8" s="2"/>
      <c r="F8" s="2"/>
    </row>
    <row r="9" spans="1:6" ht="20.100000000000001" customHeight="1" thickBot="1" x14ac:dyDescent="0.25">
      <c r="A9" s="2"/>
      <c r="B9" s="278">
        <v>4</v>
      </c>
      <c r="C9" s="279" t="s">
        <v>129</v>
      </c>
      <c r="D9" s="2"/>
      <c r="E9" s="2"/>
      <c r="F9" s="2"/>
    </row>
    <row r="10" spans="1:6" ht="20.100000000000001" customHeight="1" thickBot="1" x14ac:dyDescent="0.25">
      <c r="A10" s="2"/>
      <c r="B10" s="278">
        <v>5</v>
      </c>
      <c r="C10" s="305" t="s">
        <v>171</v>
      </c>
      <c r="D10" s="2"/>
      <c r="E10" s="2"/>
      <c r="F10" s="2"/>
    </row>
    <row r="11" spans="1:6" ht="20.100000000000001" customHeight="1" thickBot="1" x14ac:dyDescent="0.25">
      <c r="A11" s="2"/>
      <c r="B11" s="278">
        <v>6</v>
      </c>
      <c r="C11" s="479" t="s">
        <v>737</v>
      </c>
      <c r="D11" s="2"/>
      <c r="E11" s="2"/>
      <c r="F11" s="2"/>
    </row>
    <row r="12" spans="1:6" ht="20.100000000000001" customHeight="1" thickBot="1" x14ac:dyDescent="0.25">
      <c r="A12" s="2"/>
      <c r="B12" s="278">
        <v>7</v>
      </c>
      <c r="C12" s="279" t="s">
        <v>131</v>
      </c>
      <c r="D12" s="2"/>
      <c r="E12" s="2"/>
      <c r="F12" s="2"/>
    </row>
    <row r="13" spans="1:6" ht="20.100000000000001" customHeight="1" thickBot="1" x14ac:dyDescent="0.25">
      <c r="A13" s="2"/>
      <c r="B13" s="278">
        <v>8</v>
      </c>
      <c r="C13" s="279" t="s">
        <v>132</v>
      </c>
      <c r="D13" s="2"/>
      <c r="E13" s="2"/>
      <c r="F13" s="2"/>
    </row>
    <row r="14" spans="1:6" ht="20.100000000000001" customHeight="1" thickBot="1" x14ac:dyDescent="0.25">
      <c r="A14" s="2"/>
      <c r="B14" s="278">
        <v>9</v>
      </c>
      <c r="C14" s="279" t="s">
        <v>924</v>
      </c>
      <c r="D14" s="2"/>
      <c r="E14" s="2"/>
      <c r="F14" s="2"/>
    </row>
    <row r="15" spans="1:6" ht="20.100000000000001" customHeight="1" thickBot="1" x14ac:dyDescent="0.25">
      <c r="A15" s="2"/>
      <c r="B15" s="278">
        <v>10</v>
      </c>
      <c r="C15" s="362" t="s">
        <v>65</v>
      </c>
      <c r="D15" s="2"/>
      <c r="E15" s="2"/>
      <c r="F15" s="2"/>
    </row>
    <row r="16" spans="1:6" ht="20.100000000000001" customHeight="1" thickBot="1" x14ac:dyDescent="0.25">
      <c r="A16" s="2"/>
      <c r="B16" s="278">
        <v>11</v>
      </c>
      <c r="C16" s="362" t="s">
        <v>66</v>
      </c>
      <c r="D16" s="2"/>
      <c r="E16" s="2"/>
      <c r="F16" s="2"/>
    </row>
    <row r="17" spans="1:6" ht="13.5" thickBot="1" x14ac:dyDescent="0.25">
      <c r="A17" s="2"/>
      <c r="B17" s="278">
        <v>12</v>
      </c>
      <c r="C17" s="692" t="s">
        <v>842</v>
      </c>
      <c r="D17" s="2"/>
      <c r="E17" s="2"/>
      <c r="F17" s="2"/>
    </row>
    <row r="18" spans="1:6" ht="13.5" thickBot="1" x14ac:dyDescent="0.25">
      <c r="A18" s="2"/>
      <c r="B18" s="278">
        <v>13</v>
      </c>
      <c r="C18" s="693" t="s">
        <v>592</v>
      </c>
      <c r="D18" s="2"/>
      <c r="E18" s="2"/>
      <c r="F18" s="2"/>
    </row>
    <row r="19" spans="1:6" ht="13.5" thickBot="1" x14ac:dyDescent="0.25">
      <c r="A19" s="2"/>
      <c r="B19" s="278">
        <v>14</v>
      </c>
      <c r="C19" s="693" t="s">
        <v>591</v>
      </c>
      <c r="D19" s="2"/>
      <c r="E19" s="2"/>
      <c r="F19" s="2"/>
    </row>
    <row r="20" spans="1:6" ht="13.5" thickBot="1" x14ac:dyDescent="0.25">
      <c r="A20" s="2"/>
      <c r="B20" s="278">
        <v>15</v>
      </c>
      <c r="C20" s="693" t="s">
        <v>593</v>
      </c>
      <c r="D20" s="2"/>
      <c r="E20" s="2"/>
      <c r="F20" s="2"/>
    </row>
    <row r="21" spans="1:6" ht="13.5" thickBot="1" x14ac:dyDescent="0.25">
      <c r="A21" s="2"/>
      <c r="B21" s="278">
        <v>16</v>
      </c>
      <c r="C21" s="693" t="s">
        <v>929</v>
      </c>
      <c r="D21" s="2"/>
      <c r="E21" s="2"/>
      <c r="F21" s="2"/>
    </row>
    <row r="22" spans="1:6" ht="13.5" thickBot="1" x14ac:dyDescent="0.25">
      <c r="A22" s="2"/>
      <c r="B22" s="278">
        <v>17</v>
      </c>
      <c r="C22" s="692" t="s">
        <v>590</v>
      </c>
      <c r="D22" s="2"/>
      <c r="E22" s="2"/>
      <c r="F22" s="2"/>
    </row>
    <row r="23" spans="1:6" ht="13.5" thickBot="1" x14ac:dyDescent="0.25">
      <c r="A23" s="2"/>
      <c r="B23" s="278">
        <v>18</v>
      </c>
      <c r="C23" s="512" t="s">
        <v>751</v>
      </c>
      <c r="D23" s="2"/>
      <c r="E23" s="2"/>
      <c r="F23" s="2"/>
    </row>
    <row r="24" spans="1:6" ht="13.5" thickBot="1" x14ac:dyDescent="0.25">
      <c r="A24" s="2"/>
      <c r="B24" s="278">
        <v>19</v>
      </c>
      <c r="C24" s="692" t="s">
        <v>750</v>
      </c>
      <c r="D24" s="2"/>
      <c r="E24" s="2"/>
      <c r="F24" s="2"/>
    </row>
    <row r="25" spans="1:6" x14ac:dyDescent="0.2">
      <c r="A25" s="2"/>
      <c r="B25" s="2"/>
      <c r="C25" s="2"/>
      <c r="D25" s="2"/>
      <c r="E25" s="2"/>
      <c r="F25" s="2"/>
    </row>
  </sheetData>
  <sheetProtection password="8429" sheet="1" objects="1" scenarios="1"/>
  <phoneticPr fontId="3" type="noConversion"/>
  <hyperlinks>
    <hyperlink ref="C6" location="INGRESOS!A1" display="INGRESOS" xr:uid="{00000000-0004-0000-0000-000000000000}"/>
    <hyperlink ref="C8" location="'ING-GASTO'!A1" display="ING-GASTO" xr:uid="{00000000-0004-0000-0000-000001000000}"/>
    <hyperlink ref="C9" location="'LIQUID-INGRES'!A1" display="LIQUID-INGRES" xr:uid="{00000000-0004-0000-0000-000002000000}"/>
    <hyperlink ref="C12" location="FODESAF!A1" display="FODESAF" xr:uid="{00000000-0004-0000-0000-000003000000}"/>
    <hyperlink ref="C13" location="PRESTAMOS!A1" display="PRESTAMOS" xr:uid="{00000000-0004-0000-0000-000004000000}"/>
    <hyperlink ref="C14" location="'LIQUIDACION PRELIMINAR'!A1" display="RESULTADO" xr:uid="{00000000-0004-0000-0000-000005000000}"/>
    <hyperlink ref="C10" location="'PARTIDAS ESPECÍFICAS'!A1" display="'PARTIDAS ESPECÍFICAS'!A1" xr:uid="{00000000-0004-0000-0000-000006000000}"/>
    <hyperlink ref="C7" location="Egresos!A1" display="EGRESOS" xr:uid="{00000000-0004-0000-0000-000007000000}"/>
    <hyperlink ref="C15" location="'Formulario 5-Compromisos'!A1" display="Formulario 5-Compromisos" xr:uid="{00000000-0004-0000-0000-000008000000}"/>
    <hyperlink ref="C16" location="'Formulario 4-Compromisos'!A1" display="Formulario 4-Compromisos" xr:uid="{00000000-0004-0000-0000-000009000000}"/>
    <hyperlink ref="C17" location="'ANEXO1-LIQUIDACION'!A1" display="Anexo-1 Formato Liquidacion 2014" xr:uid="{00000000-0004-0000-0000-00000A000000}"/>
    <hyperlink ref="C18" location="'ANEXO2-MOROSIDAD'!A1" display="Anexo-2" xr:uid="{00000000-0004-0000-0000-00000B000000}"/>
    <hyperlink ref="C19" location="'ANEXO3-SALDO EN CAJA'!A1" display="Anexo-3" xr:uid="{00000000-0004-0000-0000-00000C000000}"/>
    <hyperlink ref="C20" location="'ANEXO5-TRANSFERENCIAS'!A1" display="Anexo-5" xr:uid="{00000000-0004-0000-0000-00000D000000}"/>
    <hyperlink ref="C22" location="'ANEXO7 ESTRUC. ORGAN'!A1" display="Anexo-7 Estructura organizacional" xr:uid="{00000000-0004-0000-0000-00000E000000}"/>
    <hyperlink ref="C21" location="'ANEXO6 INDIC GESTIÓN PRESUP'!A1" display="Anexo-6" xr:uid="{00000000-0004-0000-0000-00000F000000}"/>
    <hyperlink ref="C11" location="'RED DE CUIDO'!A1" display="'RED DE CUIDO'!A1" xr:uid="{00000000-0004-0000-0000-000010000000}"/>
    <hyperlink ref="C24" location="'ANEXO 9 CUMPL METAS'!A1" display="Anexo-9 Cumpl metas" xr:uid="{00000000-0004-0000-0000-000011000000}"/>
    <hyperlink ref="C23" location="'ANEXO 8 ENDEUDAMIENTO'!A1" display="Anexo-8 Endeudamiento" xr:uid="{00000000-0004-0000-0000-000012000000}"/>
  </hyperlinks>
  <pageMargins left="0.75" right="0.75" top="1" bottom="1" header="0" footer="0"/>
  <pageSetup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3"/>
  <dimension ref="A1:I117"/>
  <sheetViews>
    <sheetView showGridLines="0" zoomScaleNormal="100" workbookViewId="0">
      <selection activeCell="G23" sqref="G23"/>
    </sheetView>
  </sheetViews>
  <sheetFormatPr baseColWidth="10" defaultRowHeight="12.75" x14ac:dyDescent="0.2"/>
  <cols>
    <col min="1" max="1" width="3.7109375" style="1" customWidth="1"/>
    <col min="2" max="2" width="40.7109375" style="1" customWidth="1"/>
    <col min="3" max="4" width="18.7109375" style="1" customWidth="1"/>
    <col min="5" max="5" width="5.28515625" style="1" customWidth="1"/>
    <col min="6" max="6" width="3.85546875" style="1" customWidth="1"/>
    <col min="7" max="7" width="40.7109375" style="1" customWidth="1"/>
    <col min="8" max="9" width="18.7109375" style="1" customWidth="1"/>
    <col min="10" max="16384" width="11.42578125" style="1"/>
  </cols>
  <sheetData>
    <row r="1" spans="1:9" ht="22.5" x14ac:dyDescent="0.45">
      <c r="B1" s="744" t="s">
        <v>536</v>
      </c>
      <c r="C1" s="744"/>
      <c r="D1" s="744"/>
    </row>
    <row r="2" spans="1:9" ht="18.600000000000001" customHeight="1" x14ac:dyDescent="0.3">
      <c r="B2" s="688" t="str">
        <f>'LISTA DE HOJAS'!A1</f>
        <v>MUNICIPALIDAD DE TARRAZU</v>
      </c>
      <c r="C2" s="159"/>
      <c r="D2" s="156"/>
    </row>
    <row r="3" spans="1:9" ht="19.899999999999999" customHeight="1" x14ac:dyDescent="0.3">
      <c r="B3" s="688" t="str">
        <f>'LISTA DE HOJAS'!A2</f>
        <v>LIQUIDACIÓN PERIODO 2018</v>
      </c>
      <c r="C3" s="159"/>
      <c r="D3" s="157"/>
    </row>
    <row r="4" spans="1:9" s="312" customFormat="1" ht="35.25" customHeight="1" thickBot="1" x14ac:dyDescent="0.25">
      <c r="B4" s="316" t="s">
        <v>100</v>
      </c>
      <c r="C4" s="315"/>
      <c r="D4" s="311"/>
    </row>
    <row r="5" spans="1:9" ht="13.5" thickBot="1" x14ac:dyDescent="0.25">
      <c r="A5" s="150">
        <v>1</v>
      </c>
      <c r="B5" s="146" t="s">
        <v>251</v>
      </c>
      <c r="C5" s="742" t="s">
        <v>423</v>
      </c>
      <c r="D5" s="743"/>
      <c r="F5" s="209">
        <v>5</v>
      </c>
      <c r="G5" s="146" t="s">
        <v>251</v>
      </c>
      <c r="H5" s="742" t="s">
        <v>423</v>
      </c>
      <c r="I5" s="743"/>
    </row>
    <row r="6" spans="1:9" x14ac:dyDescent="0.2">
      <c r="B6" s="147" t="s">
        <v>500</v>
      </c>
      <c r="C6" s="148" t="s">
        <v>255</v>
      </c>
      <c r="D6" s="149" t="s">
        <v>252</v>
      </c>
      <c r="F6" s="2"/>
      <c r="G6" s="147" t="s">
        <v>500</v>
      </c>
      <c r="H6" s="148" t="s">
        <v>255</v>
      </c>
      <c r="I6" s="149" t="s">
        <v>252</v>
      </c>
    </row>
    <row r="7" spans="1:9" ht="22.5" customHeight="1" x14ac:dyDescent="0.2">
      <c r="B7" s="155" t="str">
        <f>INGRESOS!A145</f>
        <v>Préstamo Nº                         del IFAM para                                  .</v>
      </c>
      <c r="C7" s="160">
        <v>0</v>
      </c>
      <c r="D7" s="151">
        <f>INGRESOS!B145+INGRESOS!C145</f>
        <v>0</v>
      </c>
      <c r="E7" s="3"/>
      <c r="G7" s="155" t="str">
        <f>INGRESOS!A151</f>
        <v>Préstamo Nº                         del Banco de                 para                                  .</v>
      </c>
      <c r="H7" s="160">
        <v>0</v>
      </c>
      <c r="I7" s="151">
        <f>INGRESOS!B151+INGRESOS!C151</f>
        <v>0</v>
      </c>
    </row>
    <row r="8" spans="1:9" x14ac:dyDescent="0.2">
      <c r="B8" s="161" t="s">
        <v>877</v>
      </c>
      <c r="C8" s="18">
        <v>0</v>
      </c>
      <c r="D8" s="143">
        <v>0</v>
      </c>
      <c r="E8" s="3"/>
      <c r="G8" s="161" t="s">
        <v>877</v>
      </c>
      <c r="H8" s="18">
        <v>0</v>
      </c>
      <c r="I8" s="143">
        <v>0</v>
      </c>
    </row>
    <row r="9" spans="1:9" x14ac:dyDescent="0.2">
      <c r="B9" s="162"/>
      <c r="C9" s="160"/>
      <c r="D9" s="163"/>
      <c r="E9" s="3"/>
      <c r="G9" s="162"/>
      <c r="H9" s="160"/>
      <c r="I9" s="163"/>
    </row>
    <row r="10" spans="1:9" x14ac:dyDescent="0.2">
      <c r="B10" s="162" t="s">
        <v>506</v>
      </c>
      <c r="C10" s="160"/>
      <c r="D10" s="687">
        <f>SUM(D11:D16)</f>
        <v>0</v>
      </c>
      <c r="E10" s="3"/>
      <c r="G10" s="162" t="s">
        <v>506</v>
      </c>
      <c r="H10" s="160"/>
      <c r="I10" s="687">
        <f>SUM(I11:I16)</f>
        <v>0</v>
      </c>
    </row>
    <row r="11" spans="1:9" x14ac:dyDescent="0.2">
      <c r="B11" s="144" t="s">
        <v>485</v>
      </c>
      <c r="C11" s="142"/>
      <c r="D11" s="145">
        <v>0</v>
      </c>
      <c r="E11" s="3"/>
      <c r="G11" s="144" t="s">
        <v>485</v>
      </c>
      <c r="H11" s="142"/>
      <c r="I11" s="145">
        <v>0</v>
      </c>
    </row>
    <row r="12" spans="1:9" x14ac:dyDescent="0.2">
      <c r="B12" s="144" t="s">
        <v>485</v>
      </c>
      <c r="C12" s="142"/>
      <c r="D12" s="145">
        <v>0</v>
      </c>
      <c r="E12" s="3"/>
      <c r="G12" s="144" t="s">
        <v>485</v>
      </c>
      <c r="H12" s="142"/>
      <c r="I12" s="145">
        <v>0</v>
      </c>
    </row>
    <row r="13" spans="1:9" x14ac:dyDescent="0.2">
      <c r="B13" s="144" t="s">
        <v>485</v>
      </c>
      <c r="C13" s="142"/>
      <c r="D13" s="145">
        <v>0</v>
      </c>
      <c r="E13" s="3"/>
      <c r="G13" s="144" t="s">
        <v>485</v>
      </c>
      <c r="H13" s="142"/>
      <c r="I13" s="145">
        <v>0</v>
      </c>
    </row>
    <row r="14" spans="1:9" x14ac:dyDescent="0.2">
      <c r="B14" s="144" t="s">
        <v>485</v>
      </c>
      <c r="C14" s="142"/>
      <c r="D14" s="145">
        <v>0</v>
      </c>
      <c r="E14" s="3"/>
      <c r="G14" s="144" t="s">
        <v>485</v>
      </c>
      <c r="H14" s="142"/>
      <c r="I14" s="145">
        <v>0</v>
      </c>
    </row>
    <row r="15" spans="1:9" x14ac:dyDescent="0.2">
      <c r="B15" s="144" t="s">
        <v>485</v>
      </c>
      <c r="C15" s="142"/>
      <c r="D15" s="145">
        <v>0</v>
      </c>
      <c r="E15" s="3"/>
      <c r="G15" s="144" t="s">
        <v>485</v>
      </c>
      <c r="H15" s="142"/>
      <c r="I15" s="145">
        <v>0</v>
      </c>
    </row>
    <row r="16" spans="1:9" ht="13.5" thickBot="1" x14ac:dyDescent="0.25">
      <c r="B16" s="144" t="s">
        <v>485</v>
      </c>
      <c r="C16" s="142"/>
      <c r="D16" s="145">
        <v>0</v>
      </c>
      <c r="E16" s="3"/>
      <c r="G16" s="144" t="s">
        <v>485</v>
      </c>
      <c r="H16" s="142"/>
      <c r="I16" s="145">
        <v>0</v>
      </c>
    </row>
    <row r="17" spans="1:9" ht="13.5" thickBot="1" x14ac:dyDescent="0.25">
      <c r="B17" s="152" t="s">
        <v>138</v>
      </c>
      <c r="C17" s="153"/>
      <c r="D17" s="154">
        <f>(D7+D8)-D10</f>
        <v>0</v>
      </c>
      <c r="E17" s="3"/>
      <c r="G17" s="152" t="s">
        <v>138</v>
      </c>
      <c r="H17" s="153"/>
      <c r="I17" s="154">
        <f>(I7+I8)-I10</f>
        <v>0</v>
      </c>
    </row>
    <row r="18" spans="1:9" ht="13.5" thickBot="1" x14ac:dyDescent="0.25"/>
    <row r="19" spans="1:9" ht="13.5" thickBot="1" x14ac:dyDescent="0.25">
      <c r="A19" s="209">
        <v>2</v>
      </c>
      <c r="B19" s="146" t="s">
        <v>251</v>
      </c>
      <c r="C19" s="742" t="s">
        <v>423</v>
      </c>
      <c r="D19" s="743"/>
      <c r="F19" s="209">
        <v>6</v>
      </c>
      <c r="G19" s="146" t="s">
        <v>251</v>
      </c>
      <c r="H19" s="742" t="s">
        <v>423</v>
      </c>
      <c r="I19" s="743"/>
    </row>
    <row r="20" spans="1:9" x14ac:dyDescent="0.2">
      <c r="A20" s="2"/>
      <c r="B20" s="147" t="s">
        <v>500</v>
      </c>
      <c r="C20" s="148" t="s">
        <v>255</v>
      </c>
      <c r="D20" s="149" t="s">
        <v>252</v>
      </c>
      <c r="F20" s="2"/>
      <c r="G20" s="147" t="s">
        <v>500</v>
      </c>
      <c r="H20" s="148" t="s">
        <v>255</v>
      </c>
      <c r="I20" s="149" t="s">
        <v>252</v>
      </c>
    </row>
    <row r="21" spans="1:9" x14ac:dyDescent="0.2">
      <c r="A21" s="2"/>
      <c r="B21" s="155" t="str">
        <f>INGRESOS!A146</f>
        <v>Préstamo Nº                         del IFAM para                                  .</v>
      </c>
      <c r="C21" s="160">
        <v>0</v>
      </c>
      <c r="D21" s="151">
        <f>INGRESOS!B146+INGRESOS!C146</f>
        <v>0</v>
      </c>
      <c r="G21" s="155" t="str">
        <f>INGRESOS!A152</f>
        <v>Préstamo Nº                         del Banco de                 para                                  .</v>
      </c>
      <c r="H21" s="160">
        <v>0</v>
      </c>
      <c r="I21" s="151">
        <f>INGRESOS!B152+INGRESOS!C152</f>
        <v>0</v>
      </c>
    </row>
    <row r="22" spans="1:9" x14ac:dyDescent="0.2">
      <c r="B22" s="161" t="s">
        <v>877</v>
      </c>
      <c r="C22" s="18">
        <v>0</v>
      </c>
      <c r="D22" s="143">
        <v>0</v>
      </c>
      <c r="G22" s="161" t="s">
        <v>877</v>
      </c>
      <c r="H22" s="18">
        <v>0</v>
      </c>
      <c r="I22" s="143">
        <v>0</v>
      </c>
    </row>
    <row r="23" spans="1:9" x14ac:dyDescent="0.2">
      <c r="B23" s="162"/>
      <c r="C23" s="160"/>
      <c r="D23" s="163"/>
      <c r="G23" s="162"/>
      <c r="H23" s="160"/>
      <c r="I23" s="163"/>
    </row>
    <row r="24" spans="1:9" x14ac:dyDescent="0.2">
      <c r="B24" s="162" t="s">
        <v>506</v>
      </c>
      <c r="C24" s="160"/>
      <c r="D24" s="687">
        <f>SUM(D25:D30)</f>
        <v>0</v>
      </c>
      <c r="G24" s="162" t="s">
        <v>506</v>
      </c>
      <c r="H24" s="160"/>
      <c r="I24" s="687">
        <f>SUM(I25:I30)</f>
        <v>0</v>
      </c>
    </row>
    <row r="25" spans="1:9" x14ac:dyDescent="0.2">
      <c r="B25" s="144" t="s">
        <v>485</v>
      </c>
      <c r="C25" s="142"/>
      <c r="D25" s="145">
        <v>0</v>
      </c>
      <c r="G25" s="144" t="s">
        <v>485</v>
      </c>
      <c r="H25" s="142"/>
      <c r="I25" s="145">
        <v>0</v>
      </c>
    </row>
    <row r="26" spans="1:9" x14ac:dyDescent="0.2">
      <c r="B26" s="144" t="s">
        <v>485</v>
      </c>
      <c r="C26" s="142"/>
      <c r="D26" s="145">
        <v>0</v>
      </c>
      <c r="G26" s="144" t="s">
        <v>485</v>
      </c>
      <c r="H26" s="142"/>
      <c r="I26" s="145">
        <v>0</v>
      </c>
    </row>
    <row r="27" spans="1:9" x14ac:dyDescent="0.2">
      <c r="B27" s="144" t="s">
        <v>485</v>
      </c>
      <c r="C27" s="142"/>
      <c r="D27" s="145">
        <v>0</v>
      </c>
      <c r="G27" s="144" t="s">
        <v>485</v>
      </c>
      <c r="H27" s="142"/>
      <c r="I27" s="145">
        <v>0</v>
      </c>
    </row>
    <row r="28" spans="1:9" x14ac:dyDescent="0.2">
      <c r="B28" s="144" t="s">
        <v>485</v>
      </c>
      <c r="C28" s="142"/>
      <c r="D28" s="145">
        <v>0</v>
      </c>
      <c r="G28" s="144" t="s">
        <v>485</v>
      </c>
      <c r="H28" s="142"/>
      <c r="I28" s="145">
        <v>0</v>
      </c>
    </row>
    <row r="29" spans="1:9" x14ac:dyDescent="0.2">
      <c r="B29" s="144" t="s">
        <v>485</v>
      </c>
      <c r="C29" s="142"/>
      <c r="D29" s="145">
        <v>0</v>
      </c>
      <c r="G29" s="144" t="s">
        <v>485</v>
      </c>
      <c r="H29" s="142"/>
      <c r="I29" s="145">
        <v>0</v>
      </c>
    </row>
    <row r="30" spans="1:9" ht="13.5" thickBot="1" x14ac:dyDescent="0.25">
      <c r="B30" s="144" t="s">
        <v>485</v>
      </c>
      <c r="C30" s="142"/>
      <c r="D30" s="145">
        <v>0</v>
      </c>
      <c r="G30" s="144" t="s">
        <v>485</v>
      </c>
      <c r="H30" s="142"/>
      <c r="I30" s="145">
        <v>0</v>
      </c>
    </row>
    <row r="31" spans="1:9" ht="13.5" thickBot="1" x14ac:dyDescent="0.25">
      <c r="B31" s="152" t="s">
        <v>138</v>
      </c>
      <c r="C31" s="153"/>
      <c r="D31" s="154">
        <f>(D21+D22)-D24</f>
        <v>0</v>
      </c>
      <c r="G31" s="152" t="s">
        <v>138</v>
      </c>
      <c r="H31" s="153"/>
      <c r="I31" s="154">
        <f>(I21+I22)-I24</f>
        <v>0</v>
      </c>
    </row>
    <row r="32" spans="1:9" ht="13.5" thickBot="1" x14ac:dyDescent="0.25"/>
    <row r="33" spans="1:9" ht="13.5" thickBot="1" x14ac:dyDescent="0.25">
      <c r="A33" s="209">
        <v>3</v>
      </c>
      <c r="B33" s="146" t="s">
        <v>251</v>
      </c>
      <c r="C33" s="742" t="s">
        <v>423</v>
      </c>
      <c r="D33" s="743"/>
      <c r="F33" s="209">
        <v>7</v>
      </c>
      <c r="G33" s="146" t="s">
        <v>251</v>
      </c>
      <c r="H33" s="742" t="s">
        <v>423</v>
      </c>
      <c r="I33" s="743"/>
    </row>
    <row r="34" spans="1:9" x14ac:dyDescent="0.2">
      <c r="A34" s="2"/>
      <c r="B34" s="147" t="s">
        <v>500</v>
      </c>
      <c r="C34" s="148" t="s">
        <v>255</v>
      </c>
      <c r="D34" s="149" t="s">
        <v>252</v>
      </c>
      <c r="F34" s="2"/>
      <c r="G34" s="147" t="s">
        <v>500</v>
      </c>
      <c r="H34" s="148" t="s">
        <v>255</v>
      </c>
      <c r="I34" s="149" t="s">
        <v>252</v>
      </c>
    </row>
    <row r="35" spans="1:9" x14ac:dyDescent="0.2">
      <c r="A35" s="2"/>
      <c r="B35" s="155" t="str">
        <f>INGRESOS!A147</f>
        <v>Préstamo Nº                         del IFAM para                                  .</v>
      </c>
      <c r="C35" s="160">
        <v>0</v>
      </c>
      <c r="D35" s="151">
        <f>INGRESOS!B147+INGRESOS!C147</f>
        <v>0</v>
      </c>
      <c r="G35" s="161" t="s">
        <v>99</v>
      </c>
      <c r="H35" s="160">
        <v>0</v>
      </c>
      <c r="I35" s="163">
        <v>0</v>
      </c>
    </row>
    <row r="36" spans="1:9" x14ac:dyDescent="0.2">
      <c r="B36" s="161" t="s">
        <v>877</v>
      </c>
      <c r="C36" s="18">
        <v>0</v>
      </c>
      <c r="D36" s="143">
        <v>0</v>
      </c>
      <c r="G36" s="161" t="s">
        <v>877</v>
      </c>
      <c r="H36" s="18">
        <v>0</v>
      </c>
      <c r="I36" s="143">
        <v>0</v>
      </c>
    </row>
    <row r="37" spans="1:9" x14ac:dyDescent="0.2">
      <c r="B37" s="162"/>
      <c r="C37" s="160"/>
      <c r="D37" s="163"/>
      <c r="G37" s="162"/>
      <c r="H37" s="160"/>
      <c r="I37" s="163"/>
    </row>
    <row r="38" spans="1:9" x14ac:dyDescent="0.2">
      <c r="B38" s="162" t="s">
        <v>506</v>
      </c>
      <c r="C38" s="160"/>
      <c r="D38" s="687">
        <f>SUM(D39:D44)</f>
        <v>0</v>
      </c>
      <c r="G38" s="162" t="s">
        <v>506</v>
      </c>
      <c r="H38" s="160"/>
      <c r="I38" s="687">
        <f>SUM(I39:I44)</f>
        <v>0</v>
      </c>
    </row>
    <row r="39" spans="1:9" x14ac:dyDescent="0.2">
      <c r="B39" s="144" t="s">
        <v>485</v>
      </c>
      <c r="C39" s="142"/>
      <c r="D39" s="145">
        <v>0</v>
      </c>
      <c r="G39" s="144" t="s">
        <v>485</v>
      </c>
      <c r="H39" s="142"/>
      <c r="I39" s="145">
        <v>0</v>
      </c>
    </row>
    <row r="40" spans="1:9" x14ac:dyDescent="0.2">
      <c r="B40" s="144" t="s">
        <v>485</v>
      </c>
      <c r="C40" s="142"/>
      <c r="D40" s="145">
        <v>0</v>
      </c>
      <c r="G40" s="144" t="s">
        <v>485</v>
      </c>
      <c r="H40" s="142"/>
      <c r="I40" s="145">
        <v>0</v>
      </c>
    </row>
    <row r="41" spans="1:9" x14ac:dyDescent="0.2">
      <c r="B41" s="144" t="s">
        <v>485</v>
      </c>
      <c r="C41" s="142"/>
      <c r="D41" s="145">
        <v>0</v>
      </c>
      <c r="G41" s="144" t="s">
        <v>485</v>
      </c>
      <c r="H41" s="142"/>
      <c r="I41" s="145">
        <v>0</v>
      </c>
    </row>
    <row r="42" spans="1:9" x14ac:dyDescent="0.2">
      <c r="B42" s="144" t="s">
        <v>485</v>
      </c>
      <c r="C42" s="142"/>
      <c r="D42" s="145">
        <v>0</v>
      </c>
      <c r="G42" s="144" t="s">
        <v>485</v>
      </c>
      <c r="H42" s="142"/>
      <c r="I42" s="145">
        <v>0</v>
      </c>
    </row>
    <row r="43" spans="1:9" x14ac:dyDescent="0.2">
      <c r="B43" s="144" t="s">
        <v>485</v>
      </c>
      <c r="C43" s="142"/>
      <c r="D43" s="145">
        <v>0</v>
      </c>
      <c r="G43" s="144" t="s">
        <v>485</v>
      </c>
      <c r="H43" s="142"/>
      <c r="I43" s="145">
        <v>0</v>
      </c>
    </row>
    <row r="44" spans="1:9" ht="13.5" thickBot="1" x14ac:dyDescent="0.25">
      <c r="B44" s="144" t="s">
        <v>485</v>
      </c>
      <c r="C44" s="142"/>
      <c r="D44" s="145">
        <v>0</v>
      </c>
      <c r="G44" s="144" t="s">
        <v>485</v>
      </c>
      <c r="H44" s="142"/>
      <c r="I44" s="145">
        <v>0</v>
      </c>
    </row>
    <row r="45" spans="1:9" ht="13.5" thickBot="1" x14ac:dyDescent="0.25">
      <c r="B45" s="152" t="s">
        <v>138</v>
      </c>
      <c r="C45" s="153"/>
      <c r="D45" s="154">
        <f>(D35+D36)-D38</f>
        <v>0</v>
      </c>
      <c r="G45" s="152" t="s">
        <v>138</v>
      </c>
      <c r="H45" s="153"/>
      <c r="I45" s="154">
        <f>(I35+I36)-I38</f>
        <v>0</v>
      </c>
    </row>
    <row r="46" spans="1:9" ht="13.5" thickBot="1" x14ac:dyDescent="0.25"/>
    <row r="47" spans="1:9" ht="13.5" thickBot="1" x14ac:dyDescent="0.25">
      <c r="A47" s="209">
        <v>4</v>
      </c>
      <c r="B47" s="146" t="s">
        <v>251</v>
      </c>
      <c r="C47" s="742" t="s">
        <v>423</v>
      </c>
      <c r="D47" s="743"/>
      <c r="F47" s="209">
        <v>8</v>
      </c>
      <c r="G47" s="146" t="s">
        <v>251</v>
      </c>
      <c r="H47" s="742" t="s">
        <v>423</v>
      </c>
      <c r="I47" s="743"/>
    </row>
    <row r="48" spans="1:9" x14ac:dyDescent="0.2">
      <c r="A48" s="2"/>
      <c r="B48" s="147" t="s">
        <v>500</v>
      </c>
      <c r="C48" s="148" t="s">
        <v>255</v>
      </c>
      <c r="D48" s="149" t="s">
        <v>252</v>
      </c>
      <c r="F48" s="2"/>
      <c r="G48" s="147" t="s">
        <v>500</v>
      </c>
      <c r="H48" s="148" t="s">
        <v>255</v>
      </c>
      <c r="I48" s="149" t="s">
        <v>252</v>
      </c>
    </row>
    <row r="49" spans="2:9" x14ac:dyDescent="0.2">
      <c r="B49" s="155" t="str">
        <f>INGRESOS!A150</f>
        <v>Préstamo Nº                         del Banco de                 para                                  .</v>
      </c>
      <c r="C49" s="160">
        <v>0</v>
      </c>
      <c r="D49" s="151">
        <f>INGRESOS!B150+INGRESOS!C150</f>
        <v>0</v>
      </c>
      <c r="G49" s="161" t="s">
        <v>99</v>
      </c>
      <c r="H49" s="160">
        <v>0</v>
      </c>
      <c r="I49" s="163">
        <v>0</v>
      </c>
    </row>
    <row r="50" spans="2:9" x14ac:dyDescent="0.2">
      <c r="B50" s="161" t="s">
        <v>877</v>
      </c>
      <c r="C50" s="18">
        <v>0</v>
      </c>
      <c r="D50" s="143">
        <v>0</v>
      </c>
      <c r="G50" s="161" t="s">
        <v>877</v>
      </c>
      <c r="H50" s="18">
        <v>0</v>
      </c>
      <c r="I50" s="143">
        <v>0</v>
      </c>
    </row>
    <row r="51" spans="2:9" x14ac:dyDescent="0.2">
      <c r="B51" s="162"/>
      <c r="C51" s="160"/>
      <c r="D51" s="163"/>
      <c r="G51" s="162"/>
      <c r="H51" s="160"/>
      <c r="I51" s="163"/>
    </row>
    <row r="52" spans="2:9" x14ac:dyDescent="0.2">
      <c r="B52" s="162" t="s">
        <v>506</v>
      </c>
      <c r="C52" s="160"/>
      <c r="D52" s="687">
        <f>SUM(D53:D58)</f>
        <v>0</v>
      </c>
      <c r="G52" s="162" t="s">
        <v>506</v>
      </c>
      <c r="H52" s="160"/>
      <c r="I52" s="687">
        <f>SUM(I53:I58)</f>
        <v>0</v>
      </c>
    </row>
    <row r="53" spans="2:9" x14ac:dyDescent="0.2">
      <c r="B53" s="144" t="s">
        <v>485</v>
      </c>
      <c r="C53" s="142"/>
      <c r="D53" s="145">
        <v>0</v>
      </c>
      <c r="G53" s="144" t="s">
        <v>485</v>
      </c>
      <c r="H53" s="142"/>
      <c r="I53" s="145">
        <v>0</v>
      </c>
    </row>
    <row r="54" spans="2:9" x14ac:dyDescent="0.2">
      <c r="B54" s="144" t="s">
        <v>485</v>
      </c>
      <c r="C54" s="142"/>
      <c r="D54" s="145">
        <v>0</v>
      </c>
      <c r="G54" s="144" t="s">
        <v>485</v>
      </c>
      <c r="H54" s="142"/>
      <c r="I54" s="145">
        <v>0</v>
      </c>
    </row>
    <row r="55" spans="2:9" x14ac:dyDescent="0.2">
      <c r="B55" s="144" t="s">
        <v>485</v>
      </c>
      <c r="C55" s="142"/>
      <c r="D55" s="145">
        <v>0</v>
      </c>
      <c r="G55" s="144" t="s">
        <v>485</v>
      </c>
      <c r="H55" s="142"/>
      <c r="I55" s="145">
        <v>0</v>
      </c>
    </row>
    <row r="56" spans="2:9" x14ac:dyDescent="0.2">
      <c r="B56" s="144" t="s">
        <v>485</v>
      </c>
      <c r="C56" s="142"/>
      <c r="D56" s="145">
        <v>0</v>
      </c>
      <c r="G56" s="144" t="s">
        <v>485</v>
      </c>
      <c r="H56" s="142"/>
      <c r="I56" s="145">
        <v>0</v>
      </c>
    </row>
    <row r="57" spans="2:9" x14ac:dyDescent="0.2">
      <c r="B57" s="144" t="s">
        <v>485</v>
      </c>
      <c r="C57" s="142"/>
      <c r="D57" s="145">
        <v>0</v>
      </c>
      <c r="G57" s="144" t="s">
        <v>485</v>
      </c>
      <c r="H57" s="142"/>
      <c r="I57" s="145">
        <v>0</v>
      </c>
    </row>
    <row r="58" spans="2:9" ht="13.5" thickBot="1" x14ac:dyDescent="0.25">
      <c r="B58" s="144" t="s">
        <v>485</v>
      </c>
      <c r="C58" s="142"/>
      <c r="D58" s="145">
        <v>0</v>
      </c>
      <c r="G58" s="144" t="s">
        <v>485</v>
      </c>
      <c r="H58" s="142"/>
      <c r="I58" s="145">
        <v>0</v>
      </c>
    </row>
    <row r="59" spans="2:9" ht="13.5" thickBot="1" x14ac:dyDescent="0.25">
      <c r="B59" s="152" t="s">
        <v>138</v>
      </c>
      <c r="C59" s="153"/>
      <c r="D59" s="154">
        <f>(D49+D50)-D52</f>
        <v>0</v>
      </c>
      <c r="G59" s="152" t="s">
        <v>138</v>
      </c>
      <c r="H59" s="153"/>
      <c r="I59" s="154">
        <f>(I49+I50)-I52</f>
        <v>0</v>
      </c>
    </row>
    <row r="117" spans="1:1" ht="15.75" x14ac:dyDescent="0.25">
      <c r="A117" s="170"/>
    </row>
  </sheetData>
  <sheetProtection password="8429" sheet="1" objects="1" scenarios="1"/>
  <mergeCells count="9">
    <mergeCell ref="H47:I47"/>
    <mergeCell ref="C47:D47"/>
    <mergeCell ref="B1:D1"/>
    <mergeCell ref="C5:D5"/>
    <mergeCell ref="C19:D19"/>
    <mergeCell ref="C33:D33"/>
    <mergeCell ref="H5:I5"/>
    <mergeCell ref="H19:I19"/>
    <mergeCell ref="H33:I33"/>
  </mergeCells>
  <phoneticPr fontId="3" type="noConversion"/>
  <printOptions horizontalCentered="1" verticalCentered="1"/>
  <pageMargins left="0.75" right="0.75" top="1" bottom="1" header="0" footer="0"/>
  <pageSetup scale="65" orientation="landscape" horizontalDpi="300" verticalDpi="3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4"/>
  <dimension ref="A1:BB325"/>
  <sheetViews>
    <sheetView showGridLines="0" zoomScaleNormal="100" workbookViewId="0">
      <pane xSplit="1" ySplit="6" topLeftCell="B55" activePane="bottomRight" state="frozen"/>
      <selection pane="topRight" activeCell="B1" sqref="B1"/>
      <selection pane="bottomLeft" activeCell="A4" sqref="A4"/>
      <selection pane="bottomRight" activeCell="B5" sqref="B5:D5"/>
    </sheetView>
  </sheetViews>
  <sheetFormatPr baseColWidth="10" defaultRowHeight="14.25" x14ac:dyDescent="0.2"/>
  <cols>
    <col min="1" max="1" width="4.85546875" style="24" customWidth="1"/>
    <col min="2" max="2" width="86.42578125" style="24" customWidth="1"/>
    <col min="3" max="3" width="24.28515625" style="24" customWidth="1"/>
    <col min="4" max="4" width="25.5703125" style="24" customWidth="1"/>
    <col min="5" max="5" width="25.7109375" style="24" customWidth="1"/>
    <col min="6" max="6" width="19.42578125" style="24" customWidth="1"/>
    <col min="7" max="53" width="11.42578125" style="24"/>
    <col min="54" max="54" width="0" style="24" hidden="1" customWidth="1"/>
    <col min="55" max="16384" width="11.42578125" style="24"/>
  </cols>
  <sheetData>
    <row r="1" spans="2:54" ht="20.25" x14ac:dyDescent="0.3">
      <c r="B1" s="695" t="s">
        <v>913</v>
      </c>
      <c r="C1" s="749" t="s">
        <v>915</v>
      </c>
      <c r="D1" s="749"/>
      <c r="BB1" s="24" t="s">
        <v>915</v>
      </c>
    </row>
    <row r="2" spans="2:54" ht="20.25" x14ac:dyDescent="0.3">
      <c r="B2" s="695" t="s">
        <v>914</v>
      </c>
      <c r="C2" s="756" t="s">
        <v>1021</v>
      </c>
      <c r="D2" s="756"/>
      <c r="BB2" s="24" t="s">
        <v>916</v>
      </c>
    </row>
    <row r="3" spans="2:54" x14ac:dyDescent="0.2">
      <c r="BB3" s="24" t="s">
        <v>917</v>
      </c>
    </row>
    <row r="4" spans="2:54" ht="33" customHeight="1" x14ac:dyDescent="0.4">
      <c r="B4" s="748" t="str">
        <f>'LISTA DE HOJAS'!A1</f>
        <v>MUNICIPALIDAD DE TARRAZU</v>
      </c>
      <c r="C4" s="748"/>
      <c r="D4" s="748"/>
      <c r="BB4" s="24" t="s">
        <v>918</v>
      </c>
    </row>
    <row r="5" spans="2:54" ht="38.25" customHeight="1" x14ac:dyDescent="0.45">
      <c r="B5" s="745" t="s">
        <v>878</v>
      </c>
      <c r="C5" s="745"/>
      <c r="D5" s="745"/>
      <c r="BB5" s="24" t="s">
        <v>919</v>
      </c>
    </row>
    <row r="6" spans="2:54" ht="15.75" x14ac:dyDescent="0.25">
      <c r="B6" s="746"/>
      <c r="C6" s="747"/>
      <c r="D6" s="747"/>
      <c r="BB6" s="24" t="s">
        <v>920</v>
      </c>
    </row>
    <row r="7" spans="2:54" x14ac:dyDescent="0.2">
      <c r="B7" s="283"/>
      <c r="C7" s="283"/>
      <c r="D7" s="283"/>
      <c r="BB7" s="24" t="s">
        <v>921</v>
      </c>
    </row>
    <row r="8" spans="2:54" ht="15" x14ac:dyDescent="0.25">
      <c r="B8" s="275" t="s">
        <v>98</v>
      </c>
      <c r="C8" s="283"/>
      <c r="D8" s="283"/>
      <c r="BB8" s="24" t="s">
        <v>922</v>
      </c>
    </row>
    <row r="9" spans="2:54" x14ac:dyDescent="0.2">
      <c r="B9" s="283"/>
      <c r="C9" s="283"/>
      <c r="D9" s="283"/>
    </row>
    <row r="10" spans="2:54" ht="17.25" x14ac:dyDescent="0.25">
      <c r="B10" s="283"/>
      <c r="C10" s="282" t="s">
        <v>641</v>
      </c>
      <c r="D10" s="348" t="s">
        <v>35</v>
      </c>
    </row>
    <row r="11" spans="2:54" ht="15.75" x14ac:dyDescent="0.25">
      <c r="B11" s="283"/>
      <c r="C11" s="282"/>
      <c r="D11" s="282"/>
    </row>
    <row r="12" spans="2:54" x14ac:dyDescent="0.2">
      <c r="B12" s="283"/>
      <c r="C12" s="283"/>
      <c r="D12" s="283"/>
    </row>
    <row r="13" spans="2:54" ht="15" x14ac:dyDescent="0.25">
      <c r="B13" s="284" t="s">
        <v>421</v>
      </c>
      <c r="C13" s="276">
        <v>3130862034.3099999</v>
      </c>
      <c r="D13" s="285">
        <f>INGRESOS!B8</f>
        <v>2821508910.6100001</v>
      </c>
    </row>
    <row r="14" spans="2:54" x14ac:dyDescent="0.2">
      <c r="B14" s="283"/>
      <c r="C14" s="283"/>
      <c r="D14" s="283"/>
    </row>
    <row r="15" spans="2:54" x14ac:dyDescent="0.2">
      <c r="B15" s="283"/>
      <c r="C15" s="283"/>
      <c r="D15" s="283"/>
    </row>
    <row r="16" spans="2:54" x14ac:dyDescent="0.2">
      <c r="B16" s="283" t="s">
        <v>418</v>
      </c>
      <c r="C16" s="283"/>
      <c r="D16" s="283"/>
    </row>
    <row r="17" spans="2:4" x14ac:dyDescent="0.2">
      <c r="B17" s="283"/>
      <c r="C17" s="283"/>
      <c r="D17" s="283"/>
    </row>
    <row r="18" spans="2:4" ht="15" x14ac:dyDescent="0.25">
      <c r="B18" s="284" t="s">
        <v>422</v>
      </c>
      <c r="C18" s="285">
        <f>C13</f>
        <v>3130862034.3099999</v>
      </c>
      <c r="D18" s="285">
        <f>EGRESOS!B13</f>
        <v>2511612212.8199997</v>
      </c>
    </row>
    <row r="19" spans="2:4" x14ac:dyDescent="0.2">
      <c r="B19" s="283"/>
      <c r="C19" s="283"/>
      <c r="D19" s="283"/>
    </row>
    <row r="20" spans="2:4" x14ac:dyDescent="0.2">
      <c r="B20" s="283"/>
      <c r="C20" s="283"/>
      <c r="D20" s="283"/>
    </row>
    <row r="21" spans="2:4" ht="15" x14ac:dyDescent="0.25">
      <c r="B21" s="284" t="s">
        <v>258</v>
      </c>
      <c r="C21" s="286"/>
      <c r="D21" s="286">
        <f>D13-D18</f>
        <v>309896697.79000044</v>
      </c>
    </row>
    <row r="22" spans="2:4" x14ac:dyDescent="0.2">
      <c r="B22" s="283" t="s">
        <v>251</v>
      </c>
      <c r="C22" s="283"/>
      <c r="D22" s="283"/>
    </row>
    <row r="23" spans="2:4" ht="15" x14ac:dyDescent="0.25">
      <c r="B23" s="284" t="s">
        <v>420</v>
      </c>
      <c r="D23" s="286">
        <f>SUM(D24:D30)</f>
        <v>0</v>
      </c>
    </row>
    <row r="24" spans="2:4" x14ac:dyDescent="0.2">
      <c r="B24" s="287" t="s">
        <v>879</v>
      </c>
      <c r="D24" s="273">
        <v>0</v>
      </c>
    </row>
    <row r="25" spans="2:4" x14ac:dyDescent="0.2">
      <c r="B25" s="287" t="s">
        <v>880</v>
      </c>
      <c r="D25" s="273">
        <v>0</v>
      </c>
    </row>
    <row r="26" spans="2:4" x14ac:dyDescent="0.2">
      <c r="B26" s="274" t="s">
        <v>504</v>
      </c>
      <c r="D26" s="273">
        <v>0</v>
      </c>
    </row>
    <row r="27" spans="2:4" x14ac:dyDescent="0.2">
      <c r="B27" s="274" t="s">
        <v>504</v>
      </c>
      <c r="D27" s="273">
        <v>0</v>
      </c>
    </row>
    <row r="28" spans="2:4" x14ac:dyDescent="0.2">
      <c r="B28" s="274" t="s">
        <v>504</v>
      </c>
      <c r="D28" s="273">
        <v>0</v>
      </c>
    </row>
    <row r="29" spans="2:4" x14ac:dyDescent="0.2">
      <c r="B29" s="274" t="s">
        <v>504</v>
      </c>
      <c r="D29" s="273">
        <v>0</v>
      </c>
    </row>
    <row r="30" spans="2:4" x14ac:dyDescent="0.2">
      <c r="B30" s="274" t="s">
        <v>504</v>
      </c>
      <c r="D30" s="273">
        <v>0</v>
      </c>
    </row>
    <row r="31" spans="2:4" x14ac:dyDescent="0.2">
      <c r="B31" s="283"/>
      <c r="D31" s="285"/>
    </row>
    <row r="32" spans="2:4" ht="15" x14ac:dyDescent="0.25">
      <c r="B32" s="284" t="s">
        <v>502</v>
      </c>
      <c r="D32" s="286">
        <f>SUM(D33:D36)</f>
        <v>0</v>
      </c>
    </row>
    <row r="33" spans="1:5" x14ac:dyDescent="0.2">
      <c r="B33" s="274" t="s">
        <v>881</v>
      </c>
      <c r="D33" s="273">
        <v>0</v>
      </c>
    </row>
    <row r="34" spans="1:5" x14ac:dyDescent="0.2">
      <c r="B34" s="274" t="s">
        <v>503</v>
      </c>
      <c r="D34" s="273">
        <v>0</v>
      </c>
    </row>
    <row r="35" spans="1:5" x14ac:dyDescent="0.2">
      <c r="B35" s="274" t="s">
        <v>503</v>
      </c>
      <c r="D35" s="273">
        <v>0</v>
      </c>
    </row>
    <row r="36" spans="1:5" x14ac:dyDescent="0.2">
      <c r="B36" s="274" t="s">
        <v>503</v>
      </c>
      <c r="D36" s="273">
        <v>0</v>
      </c>
    </row>
    <row r="37" spans="1:5" ht="15" thickBot="1" x14ac:dyDescent="0.25">
      <c r="B37" s="283"/>
      <c r="C37" s="285" t="s">
        <v>251</v>
      </c>
      <c r="D37" s="285"/>
    </row>
    <row r="38" spans="1:5" ht="15.75" thickBot="1" x14ac:dyDescent="0.3">
      <c r="B38" s="284" t="s">
        <v>259</v>
      </c>
      <c r="C38" s="285"/>
      <c r="D38" s="286">
        <f>(D21+D23)-D32</f>
        <v>309896697.79000044</v>
      </c>
      <c r="E38" s="641">
        <f>+'ANEXO3-SALDO EN CAJA'!J53</f>
        <v>0</v>
      </c>
    </row>
    <row r="39" spans="1:5" x14ac:dyDescent="0.2">
      <c r="B39" s="283"/>
      <c r="C39" s="285"/>
      <c r="D39" s="285"/>
    </row>
    <row r="40" spans="1:5" x14ac:dyDescent="0.2">
      <c r="B40" s="283"/>
      <c r="C40" s="285"/>
      <c r="D40" s="285" t="s">
        <v>251</v>
      </c>
    </row>
    <row r="41" spans="1:5" x14ac:dyDescent="0.2">
      <c r="B41" s="283" t="s">
        <v>539</v>
      </c>
      <c r="C41" s="285"/>
      <c r="D41" s="285">
        <f>D46</f>
        <v>309918249.60000002</v>
      </c>
    </row>
    <row r="42" spans="1:5" ht="15" x14ac:dyDescent="0.25">
      <c r="B42" s="284"/>
      <c r="C42" s="286"/>
      <c r="D42" s="284"/>
    </row>
    <row r="43" spans="1:5" ht="15" x14ac:dyDescent="0.25">
      <c r="B43" s="284" t="s">
        <v>260</v>
      </c>
      <c r="C43" s="286"/>
      <c r="D43" s="286">
        <f>+D38-D41</f>
        <v>-21551.809999585152</v>
      </c>
    </row>
    <row r="44" spans="1:5" ht="15" thickBot="1" x14ac:dyDescent="0.25">
      <c r="B44" s="283"/>
      <c r="C44" s="285"/>
      <c r="D44" s="283"/>
    </row>
    <row r="45" spans="1:5" ht="15.75" thickBot="1" x14ac:dyDescent="0.3">
      <c r="B45" s="292"/>
      <c r="C45" s="303" t="s">
        <v>501</v>
      </c>
      <c r="D45" s="295" t="s">
        <v>101</v>
      </c>
      <c r="E45" s="293" t="s">
        <v>94</v>
      </c>
    </row>
    <row r="46" spans="1:5" ht="15.75" thickBot="1" x14ac:dyDescent="0.3">
      <c r="B46" s="290" t="s">
        <v>540</v>
      </c>
      <c r="C46" s="294">
        <f>SUM(C48:C1228)</f>
        <v>112652266.36330023</v>
      </c>
      <c r="D46" s="294">
        <f>SUM(D48:D1228)</f>
        <v>309918249.60000002</v>
      </c>
      <c r="E46" s="291">
        <f>SUM(E48:E1228)</f>
        <v>-197265983.23669988</v>
      </c>
    </row>
    <row r="47" spans="1:5" x14ac:dyDescent="0.2">
      <c r="B47" s="283"/>
      <c r="C47" s="285"/>
      <c r="D47" s="283"/>
      <c r="E47" s="283"/>
    </row>
    <row r="48" spans="1:5" x14ac:dyDescent="0.2">
      <c r="A48" s="24">
        <v>1</v>
      </c>
      <c r="B48" s="288" t="s">
        <v>118</v>
      </c>
      <c r="C48" s="281">
        <f>'LIQUID-INGRES'!C21</f>
        <v>0</v>
      </c>
      <c r="D48" s="276">
        <v>0</v>
      </c>
      <c r="E48" s="281">
        <f>C48-D48</f>
        <v>0</v>
      </c>
    </row>
    <row r="49" spans="1:5" x14ac:dyDescent="0.2">
      <c r="A49" s="24">
        <v>2</v>
      </c>
      <c r="B49" s="288" t="s">
        <v>117</v>
      </c>
      <c r="C49" s="281">
        <f>'LIQUID-INGRES'!C29</f>
        <v>7544094.9900000002</v>
      </c>
      <c r="D49" s="276">
        <v>7544094.9900000002</v>
      </c>
      <c r="E49" s="281">
        <f t="shared" ref="E49:E126" si="0">C49-D49</f>
        <v>0</v>
      </c>
    </row>
    <row r="50" spans="1:5" x14ac:dyDescent="0.2">
      <c r="A50" s="24">
        <v>3</v>
      </c>
      <c r="B50" s="288" t="s">
        <v>116</v>
      </c>
      <c r="C50" s="281">
        <f>'LIQUID-INGRES'!C37</f>
        <v>2488.59</v>
      </c>
      <c r="D50" s="276">
        <v>2488.59</v>
      </c>
      <c r="E50" s="281">
        <f t="shared" si="0"/>
        <v>0</v>
      </c>
    </row>
    <row r="51" spans="1:5" x14ac:dyDescent="0.2">
      <c r="A51" s="24">
        <v>4</v>
      </c>
      <c r="B51" s="288" t="s">
        <v>114</v>
      </c>
      <c r="C51" s="281">
        <f>'LIQUID-INGRES'!C46</f>
        <v>2131599.8200000003</v>
      </c>
      <c r="D51" s="276">
        <v>2131599.8199999998</v>
      </c>
      <c r="E51" s="281">
        <f t="shared" si="0"/>
        <v>0</v>
      </c>
    </row>
    <row r="52" spans="1:5" x14ac:dyDescent="0.2">
      <c r="A52" s="24">
        <v>5</v>
      </c>
      <c r="B52" s="288" t="s">
        <v>115</v>
      </c>
      <c r="C52" s="281">
        <f>'LIQUID-INGRES'!C54</f>
        <v>766480.75000000047</v>
      </c>
      <c r="D52" s="276">
        <v>766480.75</v>
      </c>
      <c r="E52" s="281">
        <f t="shared" si="0"/>
        <v>0</v>
      </c>
    </row>
    <row r="53" spans="1:5" x14ac:dyDescent="0.2">
      <c r="A53" s="24">
        <v>6</v>
      </c>
      <c r="B53" s="288" t="s">
        <v>573</v>
      </c>
      <c r="C53" s="281">
        <f>'LIQUID-INGRES'!C62</f>
        <v>18223890.930000007</v>
      </c>
      <c r="D53" s="276">
        <v>18223890.93</v>
      </c>
      <c r="E53" s="281">
        <f>C53-D53</f>
        <v>0</v>
      </c>
    </row>
    <row r="54" spans="1:5" x14ac:dyDescent="0.2">
      <c r="A54" s="24">
        <v>7</v>
      </c>
      <c r="B54" s="288" t="s">
        <v>119</v>
      </c>
      <c r="C54" s="281">
        <f>'LIQUID-INGRES'!C72</f>
        <v>0</v>
      </c>
      <c r="D54" s="276">
        <v>0</v>
      </c>
      <c r="E54" s="281">
        <f t="shared" si="0"/>
        <v>0</v>
      </c>
    </row>
    <row r="55" spans="1:5" x14ac:dyDescent="0.2">
      <c r="A55" s="24">
        <v>8</v>
      </c>
      <c r="B55" s="288" t="s">
        <v>648</v>
      </c>
      <c r="C55" s="281">
        <f>'LIQUID-INGRES'!C88</f>
        <v>0</v>
      </c>
      <c r="D55" s="276">
        <v>0</v>
      </c>
      <c r="E55" s="281">
        <f t="shared" si="0"/>
        <v>0</v>
      </c>
    </row>
    <row r="56" spans="1:5" ht="28.5" x14ac:dyDescent="0.2">
      <c r="A56" s="24">
        <v>9</v>
      </c>
      <c r="B56" s="288" t="s">
        <v>120</v>
      </c>
      <c r="C56" s="281">
        <f>'LIQUID-INGRES'!C107</f>
        <v>0</v>
      </c>
      <c r="D56" s="276">
        <v>0</v>
      </c>
      <c r="E56" s="281">
        <f t="shared" si="0"/>
        <v>0</v>
      </c>
    </row>
    <row r="57" spans="1:5" x14ac:dyDescent="0.2">
      <c r="A57" s="24">
        <v>10</v>
      </c>
      <c r="B57" s="289" t="s">
        <v>111</v>
      </c>
      <c r="C57" s="281">
        <f>'LIQUID-INGRES'!C130</f>
        <v>0</v>
      </c>
      <c r="D57" s="276">
        <v>0</v>
      </c>
      <c r="E57" s="281">
        <f t="shared" si="0"/>
        <v>0</v>
      </c>
    </row>
    <row r="58" spans="1:5" x14ac:dyDescent="0.2">
      <c r="A58" s="24">
        <v>11</v>
      </c>
      <c r="B58" s="288" t="s">
        <v>112</v>
      </c>
      <c r="C58" s="281">
        <f>'LIQUID-INGRES'!C147</f>
        <v>0</v>
      </c>
      <c r="D58" s="276">
        <v>0</v>
      </c>
      <c r="E58" s="281">
        <f t="shared" si="0"/>
        <v>0</v>
      </c>
    </row>
    <row r="59" spans="1:5" x14ac:dyDescent="0.2">
      <c r="A59" s="24">
        <v>12</v>
      </c>
      <c r="B59" s="288" t="s">
        <v>113</v>
      </c>
      <c r="C59" s="281">
        <f>'LIQUID-INGRES'!C155</f>
        <v>0</v>
      </c>
      <c r="D59" s="276">
        <v>0</v>
      </c>
      <c r="E59" s="281">
        <f t="shared" si="0"/>
        <v>0</v>
      </c>
    </row>
    <row r="60" spans="1:5" x14ac:dyDescent="0.2">
      <c r="A60" s="24">
        <v>13</v>
      </c>
      <c r="B60" s="491" t="s">
        <v>121</v>
      </c>
      <c r="C60" s="490">
        <v>0</v>
      </c>
      <c r="D60" s="276">
        <v>0</v>
      </c>
      <c r="E60" s="490">
        <f t="shared" si="0"/>
        <v>0</v>
      </c>
    </row>
    <row r="61" spans="1:5" x14ac:dyDescent="0.2">
      <c r="A61" s="24">
        <v>14</v>
      </c>
      <c r="B61" s="280" t="s">
        <v>122</v>
      </c>
      <c r="C61" s="281">
        <f>'LIQUID-INGRES'!C188</f>
        <v>0</v>
      </c>
      <c r="D61" s="276">
        <v>0</v>
      </c>
      <c r="E61" s="281">
        <f t="shared" si="0"/>
        <v>0</v>
      </c>
    </row>
    <row r="62" spans="1:5" x14ac:dyDescent="0.2">
      <c r="A62" s="24">
        <v>15</v>
      </c>
      <c r="B62" s="288" t="s">
        <v>123</v>
      </c>
      <c r="C62" s="281">
        <f>'LIQUID-INGRES'!C261</f>
        <v>-107986716.41399989</v>
      </c>
      <c r="D62" s="276">
        <v>0</v>
      </c>
      <c r="E62" s="281">
        <f t="shared" si="0"/>
        <v>-107986716.41399989</v>
      </c>
    </row>
    <row r="63" spans="1:5" x14ac:dyDescent="0.2">
      <c r="A63" s="24">
        <v>16</v>
      </c>
      <c r="B63" s="288" t="s">
        <v>238</v>
      </c>
      <c r="C63" s="281">
        <f>'LIQUID-INGRES'!C272</f>
        <v>0</v>
      </c>
      <c r="D63" s="276">
        <v>0</v>
      </c>
      <c r="E63" s="281">
        <f t="shared" si="0"/>
        <v>0</v>
      </c>
    </row>
    <row r="64" spans="1:5" x14ac:dyDescent="0.2">
      <c r="A64" s="24">
        <v>17</v>
      </c>
      <c r="B64" s="288" t="s">
        <v>239</v>
      </c>
      <c r="C64" s="281">
        <f>'LIQUID-INGRES'!C278</f>
        <v>-58643662.420000002</v>
      </c>
      <c r="D64" s="276">
        <v>0</v>
      </c>
      <c r="E64" s="281">
        <f t="shared" si="0"/>
        <v>-58643662.420000002</v>
      </c>
    </row>
    <row r="65" spans="1:5" ht="18.75" customHeight="1" x14ac:dyDescent="0.2">
      <c r="A65" s="24">
        <v>18</v>
      </c>
      <c r="B65" s="288" t="s">
        <v>124</v>
      </c>
      <c r="C65" s="281">
        <f>'LIQUID-INGRES'!C288</f>
        <v>4624377.1499999985</v>
      </c>
      <c r="D65" s="276">
        <v>4624377.1500000004</v>
      </c>
      <c r="E65" s="281">
        <f t="shared" si="0"/>
        <v>0</v>
      </c>
    </row>
    <row r="66" spans="1:5" x14ac:dyDescent="0.2">
      <c r="A66" s="24">
        <v>19</v>
      </c>
      <c r="B66" s="288" t="s">
        <v>125</v>
      </c>
      <c r="C66" s="281">
        <f>'LIQUID-INGRES'!C297</f>
        <v>0</v>
      </c>
      <c r="D66" s="276">
        <v>0</v>
      </c>
      <c r="E66" s="281">
        <f t="shared" si="0"/>
        <v>0</v>
      </c>
    </row>
    <row r="67" spans="1:5" x14ac:dyDescent="0.2">
      <c r="A67" s="24">
        <v>20</v>
      </c>
      <c r="B67" s="288" t="s">
        <v>126</v>
      </c>
      <c r="C67" s="281">
        <f>'LIQUID-INGRES'!C307</f>
        <v>7706350.7300000004</v>
      </c>
      <c r="D67" s="276">
        <v>7706350.7300000004</v>
      </c>
      <c r="E67" s="281">
        <f t="shared" si="0"/>
        <v>0</v>
      </c>
    </row>
    <row r="68" spans="1:5" ht="28.5" x14ac:dyDescent="0.2">
      <c r="A68" s="24">
        <v>21</v>
      </c>
      <c r="B68" s="288" t="s">
        <v>127</v>
      </c>
      <c r="C68" s="281">
        <f>'LIQUID-INGRES'!C318</f>
        <v>0</v>
      </c>
      <c r="D68" s="276">
        <v>0</v>
      </c>
      <c r="E68" s="281">
        <f t="shared" si="0"/>
        <v>0</v>
      </c>
    </row>
    <row r="69" spans="1:5" x14ac:dyDescent="0.2">
      <c r="A69" s="24">
        <v>22</v>
      </c>
      <c r="B69" s="491" t="s">
        <v>241</v>
      </c>
      <c r="C69" s="281">
        <f>'LIQUID-INGRES'!C328</f>
        <v>0</v>
      </c>
      <c r="D69" s="276">
        <v>0</v>
      </c>
      <c r="E69" s="281">
        <f t="shared" si="0"/>
        <v>0</v>
      </c>
    </row>
    <row r="70" spans="1:5" x14ac:dyDescent="0.2">
      <c r="A70" s="24">
        <v>23</v>
      </c>
      <c r="B70" s="491" t="s">
        <v>242</v>
      </c>
      <c r="C70" s="281">
        <f>'LIQUID-INGRES'!C351</f>
        <v>-1652349.3726999909</v>
      </c>
      <c r="D70" s="276">
        <v>7074114.7300000004</v>
      </c>
      <c r="E70" s="281">
        <f t="shared" si="0"/>
        <v>-8726464.1026999913</v>
      </c>
    </row>
    <row r="71" spans="1:5" ht="18.75" customHeight="1" x14ac:dyDescent="0.2">
      <c r="A71" s="24">
        <v>24</v>
      </c>
      <c r="B71" s="491" t="s">
        <v>803</v>
      </c>
      <c r="C71" s="281">
        <f>'LIQUID-INGRES'!C360</f>
        <v>2415774.33</v>
      </c>
      <c r="D71" s="276">
        <v>2415774.33</v>
      </c>
      <c r="E71" s="281">
        <f t="shared" si="0"/>
        <v>0</v>
      </c>
    </row>
    <row r="72" spans="1:5" x14ac:dyDescent="0.2">
      <c r="A72" s="24">
        <v>25</v>
      </c>
      <c r="B72" s="489" t="s">
        <v>200</v>
      </c>
      <c r="C72" s="281">
        <f>+'LIQUID-INGRES'!C369</f>
        <v>0</v>
      </c>
      <c r="D72" s="276">
        <v>0</v>
      </c>
      <c r="E72" s="281">
        <f t="shared" si="0"/>
        <v>0</v>
      </c>
    </row>
    <row r="73" spans="1:5" x14ac:dyDescent="0.2">
      <c r="A73" s="24">
        <v>26</v>
      </c>
      <c r="B73" s="489" t="s">
        <v>205</v>
      </c>
      <c r="C73" s="281">
        <f>+'LIQUID-INGRES'!C377</f>
        <v>0</v>
      </c>
      <c r="D73" s="276">
        <v>0</v>
      </c>
      <c r="E73" s="281">
        <f t="shared" si="0"/>
        <v>0</v>
      </c>
    </row>
    <row r="74" spans="1:5" x14ac:dyDescent="0.2">
      <c r="A74" s="24">
        <v>27</v>
      </c>
      <c r="B74" s="489" t="s">
        <v>206</v>
      </c>
      <c r="C74" s="281">
        <f>+'LIQUID-INGRES'!C385</f>
        <v>0</v>
      </c>
      <c r="D74" s="276">
        <v>0</v>
      </c>
      <c r="E74" s="281">
        <f t="shared" si="0"/>
        <v>0</v>
      </c>
    </row>
    <row r="75" spans="1:5" x14ac:dyDescent="0.2">
      <c r="A75" s="24">
        <v>28</v>
      </c>
      <c r="B75" s="489" t="s">
        <v>201</v>
      </c>
      <c r="C75" s="281">
        <f>+'LIQUID-INGRES'!C393</f>
        <v>0</v>
      </c>
      <c r="D75" s="276">
        <v>0</v>
      </c>
      <c r="E75" s="281">
        <f t="shared" si="0"/>
        <v>0</v>
      </c>
    </row>
    <row r="76" spans="1:5" x14ac:dyDescent="0.2">
      <c r="A76" s="24">
        <v>29</v>
      </c>
      <c r="B76" s="489" t="s">
        <v>202</v>
      </c>
      <c r="C76" s="281">
        <f>+'LIQUID-INGRES'!C401</f>
        <v>0</v>
      </c>
      <c r="D76" s="276">
        <v>0</v>
      </c>
      <c r="E76" s="281">
        <f t="shared" si="0"/>
        <v>0</v>
      </c>
    </row>
    <row r="77" spans="1:5" x14ac:dyDescent="0.2">
      <c r="A77" s="24">
        <v>30</v>
      </c>
      <c r="B77" s="489" t="s">
        <v>203</v>
      </c>
      <c r="C77" s="281">
        <f>+'LIQUID-INGRES'!C409</f>
        <v>0</v>
      </c>
      <c r="D77" s="276">
        <v>0</v>
      </c>
      <c r="E77" s="281">
        <f t="shared" si="0"/>
        <v>0</v>
      </c>
    </row>
    <row r="78" spans="1:5" x14ac:dyDescent="0.2">
      <c r="A78" s="24">
        <v>31</v>
      </c>
      <c r="B78" s="489" t="s">
        <v>204</v>
      </c>
      <c r="C78" s="281">
        <f>+'LIQUID-INGRES'!C417</f>
        <v>0</v>
      </c>
      <c r="D78" s="276">
        <v>0</v>
      </c>
      <c r="E78" s="281">
        <f t="shared" si="0"/>
        <v>0</v>
      </c>
    </row>
    <row r="79" spans="1:5" x14ac:dyDescent="0.2">
      <c r="A79" s="24">
        <v>32</v>
      </c>
      <c r="B79" s="489" t="str">
        <f>+'LIQUID-INGRES'!B419:C419</f>
        <v>Federación de Metropolitana de Municipalidades de San José</v>
      </c>
      <c r="C79" s="490">
        <f>+'LIQUID-INGRES'!C425</f>
        <v>0</v>
      </c>
      <c r="D79" s="276">
        <v>0</v>
      </c>
      <c r="E79" s="490">
        <f t="shared" si="0"/>
        <v>0</v>
      </c>
    </row>
    <row r="80" spans="1:5" x14ac:dyDescent="0.2">
      <c r="A80" s="24">
        <v>33</v>
      </c>
      <c r="B80" s="489" t="str">
        <f>+'LIQUID-INGRES'!B427:C427</f>
        <v>Federación  de Municipalidades de Alajuela</v>
      </c>
      <c r="C80" s="490">
        <f>+'LIQUID-INGRES'!C426</f>
        <v>0</v>
      </c>
      <c r="D80" s="276">
        <v>0</v>
      </c>
      <c r="E80" s="490">
        <f t="shared" si="0"/>
        <v>0</v>
      </c>
    </row>
    <row r="81" spans="1:5" ht="28.5" x14ac:dyDescent="0.2">
      <c r="A81" s="24">
        <v>34</v>
      </c>
      <c r="B81" s="489" t="str">
        <f>+'LIQUID-INGRES'!B435:C435</f>
        <v>Federacion de municipalidades de la region sur de la provincia de puntarenas (FEDEMSUR)</v>
      </c>
      <c r="C81" s="490">
        <f>+'LIQUID-INGRES'!C441</f>
        <v>0</v>
      </c>
      <c r="D81" s="276">
        <v>0</v>
      </c>
      <c r="E81" s="490">
        <f t="shared" si="0"/>
        <v>0</v>
      </c>
    </row>
    <row r="82" spans="1:5" ht="21.75" customHeight="1" x14ac:dyDescent="0.2">
      <c r="A82" s="24">
        <v>35</v>
      </c>
      <c r="B82" s="489" t="str">
        <f>+'LIQUID-INGRES'!B443:C443</f>
        <v xml:space="preserve">Federacion de concejos municipales de distrito de costa rica
</v>
      </c>
      <c r="C82" s="490">
        <f>+'LIQUID-INGRES'!C449</f>
        <v>0</v>
      </c>
      <c r="D82" s="276">
        <v>0</v>
      </c>
      <c r="E82" s="490">
        <f t="shared" si="0"/>
        <v>0</v>
      </c>
    </row>
    <row r="83" spans="1:5" x14ac:dyDescent="0.2">
      <c r="A83" s="24">
        <v>36</v>
      </c>
      <c r="B83" s="489" t="str">
        <f>+'LIQUID-INGRES'!B451:C451</f>
        <v>Otra Federación (incluir el nombre en este espacio)</v>
      </c>
      <c r="C83" s="281">
        <f>+'LIQUID-INGRES'!C457</f>
        <v>0</v>
      </c>
      <c r="D83" s="276">
        <v>0</v>
      </c>
      <c r="E83" s="490">
        <f t="shared" si="0"/>
        <v>0</v>
      </c>
    </row>
    <row r="84" spans="1:5" x14ac:dyDescent="0.2">
      <c r="A84" s="24">
        <v>37</v>
      </c>
      <c r="B84" s="491" t="s">
        <v>244</v>
      </c>
      <c r="C84" s="281">
        <f>'LIQUID-INGRES'!C465</f>
        <v>0</v>
      </c>
      <c r="D84" s="276">
        <v>0</v>
      </c>
      <c r="E84" s="281">
        <f t="shared" si="0"/>
        <v>0</v>
      </c>
    </row>
    <row r="85" spans="1:5" x14ac:dyDescent="0.2">
      <c r="A85" s="24">
        <v>38</v>
      </c>
      <c r="B85" s="491" t="s">
        <v>245</v>
      </c>
      <c r="C85" s="281">
        <f>'LIQUID-INGRES'!C473</f>
        <v>0</v>
      </c>
      <c r="D85" s="276">
        <v>0</v>
      </c>
      <c r="E85" s="281">
        <f t="shared" si="0"/>
        <v>0</v>
      </c>
    </row>
    <row r="86" spans="1:5" ht="18" customHeight="1" x14ac:dyDescent="0.2">
      <c r="A86" s="24">
        <v>39</v>
      </c>
      <c r="B86" s="491" t="s">
        <v>747</v>
      </c>
      <c r="C86" s="281">
        <f>'LIQUID-INGRES'!C488</f>
        <v>9534695.1400000006</v>
      </c>
      <c r="D86" s="276">
        <v>9534695.1400000006</v>
      </c>
      <c r="E86" s="281">
        <f t="shared" si="0"/>
        <v>0</v>
      </c>
    </row>
    <row r="87" spans="1:5" ht="18" customHeight="1" x14ac:dyDescent="0.2">
      <c r="A87" s="24">
        <v>40</v>
      </c>
      <c r="B87" s="491" t="s">
        <v>788</v>
      </c>
      <c r="C87" s="281">
        <f>+'LIQUID-INGRES'!C675</f>
        <v>0</v>
      </c>
      <c r="D87" s="276">
        <v>0</v>
      </c>
      <c r="E87" s="281">
        <f>C87-D87</f>
        <v>0</v>
      </c>
    </row>
    <row r="88" spans="1:5" x14ac:dyDescent="0.2">
      <c r="A88" s="24">
        <v>41</v>
      </c>
      <c r="B88" s="491" t="s">
        <v>136</v>
      </c>
      <c r="C88" s="281">
        <f>'LIQUID-INGRES'!C501</f>
        <v>13405.70000000007</v>
      </c>
      <c r="D88" s="276">
        <v>13405.7</v>
      </c>
      <c r="E88" s="281">
        <f t="shared" si="0"/>
        <v>6.9121597334742546E-11</v>
      </c>
    </row>
    <row r="89" spans="1:5" x14ac:dyDescent="0.2">
      <c r="A89" s="24">
        <v>42</v>
      </c>
      <c r="B89" s="288" t="s">
        <v>246</v>
      </c>
      <c r="C89" s="281">
        <f>'LIQUID-INGRES'!C507</f>
        <v>84454.80999999959</v>
      </c>
      <c r="D89" s="276">
        <v>84454.81</v>
      </c>
      <c r="E89" s="281">
        <f t="shared" si="0"/>
        <v>-4.0745362639427185E-10</v>
      </c>
    </row>
    <row r="90" spans="1:5" x14ac:dyDescent="0.2">
      <c r="A90" s="24">
        <v>43</v>
      </c>
      <c r="B90" s="280" t="s">
        <v>170</v>
      </c>
      <c r="C90" s="281">
        <f>'LIQUID-INGRES'!C515</f>
        <v>4270967.08</v>
      </c>
      <c r="D90" s="276">
        <v>4270967.08</v>
      </c>
      <c r="E90" s="281">
        <f t="shared" si="0"/>
        <v>0</v>
      </c>
    </row>
    <row r="91" spans="1:5" x14ac:dyDescent="0.2">
      <c r="A91" s="24">
        <v>44</v>
      </c>
      <c r="B91" s="280" t="s">
        <v>169</v>
      </c>
      <c r="C91" s="281">
        <f>'LIQUID-INGRES'!C525</f>
        <v>0</v>
      </c>
      <c r="D91" s="276">
        <v>0</v>
      </c>
      <c r="E91" s="281">
        <f t="shared" si="0"/>
        <v>0</v>
      </c>
    </row>
    <row r="92" spans="1:5" x14ac:dyDescent="0.2">
      <c r="A92" s="24">
        <v>45</v>
      </c>
      <c r="B92" s="280" t="s">
        <v>198</v>
      </c>
      <c r="C92" s="281">
        <f>'LIQUID-INGRES'!C540</f>
        <v>29881268.650000095</v>
      </c>
      <c r="D92" s="276">
        <v>29881268.649999999</v>
      </c>
      <c r="E92" s="281">
        <v>0</v>
      </c>
    </row>
    <row r="93" spans="1:5" x14ac:dyDescent="0.2">
      <c r="A93" s="24">
        <v>46</v>
      </c>
      <c r="B93" s="280" t="s">
        <v>257</v>
      </c>
      <c r="C93" s="281">
        <f>'LIQUID-INGRES'!C549</f>
        <v>4110903.13</v>
      </c>
      <c r="D93" s="276">
        <v>4110903.13</v>
      </c>
      <c r="E93" s="281">
        <f t="shared" si="0"/>
        <v>0</v>
      </c>
    </row>
    <row r="94" spans="1:5" x14ac:dyDescent="0.2">
      <c r="A94" s="24">
        <v>47</v>
      </c>
      <c r="B94" s="489" t="s">
        <v>613</v>
      </c>
      <c r="C94" s="490">
        <f>+'LIQUID-INGRES'!C628</f>
        <v>0</v>
      </c>
      <c r="D94" s="276">
        <v>0</v>
      </c>
      <c r="E94" s="281">
        <f t="shared" si="0"/>
        <v>0</v>
      </c>
    </row>
    <row r="95" spans="1:5" x14ac:dyDescent="0.2">
      <c r="A95" s="24">
        <v>48</v>
      </c>
      <c r="B95" s="280" t="s">
        <v>195</v>
      </c>
      <c r="C95" s="281">
        <f>'LIQUID-INGRES'!C558</f>
        <v>0</v>
      </c>
      <c r="D95" s="276">
        <v>0</v>
      </c>
      <c r="E95" s="281">
        <f t="shared" si="0"/>
        <v>0</v>
      </c>
    </row>
    <row r="96" spans="1:5" x14ac:dyDescent="0.2">
      <c r="A96" s="24">
        <v>49</v>
      </c>
      <c r="B96" s="280" t="s">
        <v>193</v>
      </c>
      <c r="C96" s="281">
        <f>'LIQUID-INGRES'!C566</f>
        <v>0</v>
      </c>
      <c r="D96" s="276">
        <v>0</v>
      </c>
      <c r="E96" s="281">
        <f t="shared" si="0"/>
        <v>0</v>
      </c>
    </row>
    <row r="97" spans="1:5" x14ac:dyDescent="0.2">
      <c r="A97" s="24">
        <v>50</v>
      </c>
      <c r="B97" s="280" t="str">
        <f>'LIQUID-INGRES'!B569:C569</f>
        <v>Fondo recursos PL-480</v>
      </c>
      <c r="C97" s="281">
        <f>'LIQUID-INGRES'!C575</f>
        <v>0</v>
      </c>
      <c r="D97" s="276">
        <v>0</v>
      </c>
      <c r="E97" s="281">
        <f t="shared" si="0"/>
        <v>0</v>
      </c>
    </row>
    <row r="98" spans="1:5" x14ac:dyDescent="0.2">
      <c r="A98" s="24">
        <v>51</v>
      </c>
      <c r="B98" s="280" t="str">
        <f>'LIQUID-INGRES'!B577:C577</f>
        <v>Impuesto sobre palma africana y producción de aceite</v>
      </c>
      <c r="C98" s="281">
        <f>'LIQUID-INGRES'!C583</f>
        <v>0</v>
      </c>
      <c r="D98" s="276">
        <v>0</v>
      </c>
      <c r="E98" s="281">
        <f t="shared" si="0"/>
        <v>0</v>
      </c>
    </row>
    <row r="99" spans="1:5" x14ac:dyDescent="0.2">
      <c r="A99" s="24">
        <v>52</v>
      </c>
      <c r="B99" s="280" t="s">
        <v>317</v>
      </c>
      <c r="C99" s="281">
        <f>'LIQUID-INGRES'!C591</f>
        <v>0</v>
      </c>
      <c r="D99" s="276">
        <v>0</v>
      </c>
      <c r="E99" s="281">
        <f>C99-D99</f>
        <v>0</v>
      </c>
    </row>
    <row r="100" spans="1:5" x14ac:dyDescent="0.2">
      <c r="A100" s="24">
        <v>53</v>
      </c>
      <c r="B100" s="280" t="s">
        <v>320</v>
      </c>
      <c r="C100" s="281">
        <f>'LIQUID-INGRES'!C599</f>
        <v>0</v>
      </c>
      <c r="D100" s="276">
        <v>0</v>
      </c>
      <c r="E100" s="281">
        <f>C100-D100</f>
        <v>0</v>
      </c>
    </row>
    <row r="101" spans="1:5" x14ac:dyDescent="0.2">
      <c r="A101" s="24">
        <v>54</v>
      </c>
      <c r="B101" s="280" t="s">
        <v>321</v>
      </c>
      <c r="C101" s="281">
        <f>'LIQUID-INGRES'!C600</f>
        <v>0</v>
      </c>
      <c r="D101" s="276">
        <v>0</v>
      </c>
      <c r="E101" s="281">
        <f>C101-D101</f>
        <v>0</v>
      </c>
    </row>
    <row r="102" spans="1:5" x14ac:dyDescent="0.2">
      <c r="A102" s="24">
        <v>55</v>
      </c>
      <c r="B102" s="280" t="s">
        <v>322</v>
      </c>
      <c r="C102" s="281">
        <f>'LIQUID-INGRES'!C615</f>
        <v>0</v>
      </c>
      <c r="D102" s="276">
        <v>0</v>
      </c>
      <c r="E102" s="281">
        <f>C102-D102</f>
        <v>0</v>
      </c>
    </row>
    <row r="103" spans="1:5" x14ac:dyDescent="0.2">
      <c r="A103" s="24">
        <v>56</v>
      </c>
      <c r="B103" s="288" t="s">
        <v>236</v>
      </c>
      <c r="C103" s="281">
        <f>'ING-GASTO'!C27</f>
        <v>1465954.9400000004</v>
      </c>
      <c r="D103" s="276">
        <v>1465954.94</v>
      </c>
      <c r="E103" s="281">
        <f t="shared" si="0"/>
        <v>0</v>
      </c>
    </row>
    <row r="104" spans="1:5" x14ac:dyDescent="0.2">
      <c r="A104" s="24">
        <v>57</v>
      </c>
      <c r="B104" s="288" t="s">
        <v>103</v>
      </c>
      <c r="C104" s="281">
        <f>'ING-GASTO'!D27</f>
        <v>7482946.1400000006</v>
      </c>
      <c r="D104" s="276">
        <v>7482946.1399999997</v>
      </c>
      <c r="E104" s="281">
        <f t="shared" si="0"/>
        <v>0</v>
      </c>
    </row>
    <row r="105" spans="1:5" x14ac:dyDescent="0.2">
      <c r="A105" s="24">
        <v>58</v>
      </c>
      <c r="B105" s="288" t="s">
        <v>104</v>
      </c>
      <c r="C105" s="281">
        <f>'ING-GASTO'!E27</f>
        <v>0</v>
      </c>
      <c r="D105" s="276">
        <v>0</v>
      </c>
      <c r="E105" s="281">
        <f t="shared" si="0"/>
        <v>0</v>
      </c>
    </row>
    <row r="106" spans="1:5" x14ac:dyDescent="0.2">
      <c r="A106" s="24">
        <v>59</v>
      </c>
      <c r="B106" s="288" t="s">
        <v>249</v>
      </c>
      <c r="C106" s="281">
        <f>'ING-GASTO'!F27</f>
        <v>125627522.90000001</v>
      </c>
      <c r="D106" s="276">
        <v>125627522.90000001</v>
      </c>
      <c r="E106" s="281">
        <f t="shared" si="0"/>
        <v>0</v>
      </c>
    </row>
    <row r="107" spans="1:5" x14ac:dyDescent="0.2">
      <c r="A107" s="24">
        <v>60</v>
      </c>
      <c r="B107" s="288" t="s">
        <v>105</v>
      </c>
      <c r="C107" s="281">
        <f>'ING-GASTO'!G27</f>
        <v>5519381.3099999987</v>
      </c>
      <c r="D107" s="276">
        <v>5519381.3099999996</v>
      </c>
      <c r="E107" s="281">
        <f t="shared" si="0"/>
        <v>0</v>
      </c>
    </row>
    <row r="108" spans="1:5" x14ac:dyDescent="0.2">
      <c r="A108" s="24">
        <v>61</v>
      </c>
      <c r="B108" s="288" t="s">
        <v>106</v>
      </c>
      <c r="C108" s="281">
        <f>'ING-GASTO'!H27</f>
        <v>-21909140.300000001</v>
      </c>
      <c r="D108" s="276">
        <v>0</v>
      </c>
      <c r="E108" s="281">
        <f t="shared" si="0"/>
        <v>-21909140.300000001</v>
      </c>
    </row>
    <row r="109" spans="1:5" x14ac:dyDescent="0.2">
      <c r="A109" s="24">
        <v>62</v>
      </c>
      <c r="B109" s="288" t="s">
        <v>107</v>
      </c>
      <c r="C109" s="281">
        <f>'ING-GASTO'!I27</f>
        <v>11793514.25</v>
      </c>
      <c r="D109" s="276">
        <v>11793514.25</v>
      </c>
      <c r="E109" s="281">
        <f t="shared" si="0"/>
        <v>0</v>
      </c>
    </row>
    <row r="110" spans="1:5" x14ac:dyDescent="0.2">
      <c r="A110" s="24">
        <v>63</v>
      </c>
      <c r="B110" s="288" t="s">
        <v>250</v>
      </c>
      <c r="C110" s="281">
        <f>'ING-GASTO'!J27</f>
        <v>0</v>
      </c>
      <c r="D110" s="276">
        <v>0</v>
      </c>
      <c r="E110" s="281">
        <f t="shared" si="0"/>
        <v>0</v>
      </c>
    </row>
    <row r="111" spans="1:5" x14ac:dyDescent="0.2">
      <c r="A111" s="24">
        <v>64</v>
      </c>
      <c r="B111" s="288" t="s">
        <v>157</v>
      </c>
      <c r="C111" s="281">
        <f>'ING-GASTO'!K27</f>
        <v>0</v>
      </c>
      <c r="D111" s="276">
        <v>0</v>
      </c>
      <c r="E111" s="281">
        <f t="shared" si="0"/>
        <v>0</v>
      </c>
    </row>
    <row r="112" spans="1:5" x14ac:dyDescent="0.2">
      <c r="A112" s="24">
        <v>65</v>
      </c>
      <c r="B112" s="288" t="s">
        <v>108</v>
      </c>
      <c r="C112" s="281">
        <f>'ING-GASTO'!L27</f>
        <v>0</v>
      </c>
      <c r="D112" s="276">
        <v>0</v>
      </c>
      <c r="E112" s="281">
        <f t="shared" si="0"/>
        <v>0</v>
      </c>
    </row>
    <row r="113" spans="1:5" x14ac:dyDescent="0.2">
      <c r="A113" s="24">
        <v>66</v>
      </c>
      <c r="B113" s="288" t="s">
        <v>109</v>
      </c>
      <c r="C113" s="281">
        <f>'ING-GASTO'!M27</f>
        <v>0</v>
      </c>
      <c r="D113" s="276">
        <v>0</v>
      </c>
      <c r="E113" s="281">
        <f t="shared" si="0"/>
        <v>0</v>
      </c>
    </row>
    <row r="114" spans="1:5" x14ac:dyDescent="0.2">
      <c r="A114" s="24">
        <v>67</v>
      </c>
      <c r="B114" s="288" t="s">
        <v>167</v>
      </c>
      <c r="C114" s="281">
        <f>'ING-GASTO'!N27</f>
        <v>0</v>
      </c>
      <c r="D114" s="276">
        <v>0</v>
      </c>
      <c r="E114" s="281">
        <f t="shared" si="0"/>
        <v>0</v>
      </c>
    </row>
    <row r="115" spans="1:5" x14ac:dyDescent="0.2">
      <c r="A115" s="24">
        <v>68</v>
      </c>
      <c r="B115" s="288" t="s">
        <v>80</v>
      </c>
      <c r="C115" s="281">
        <f>'ING-GASTO'!O27</f>
        <v>0</v>
      </c>
      <c r="D115" s="276">
        <v>0</v>
      </c>
      <c r="E115" s="281">
        <f t="shared" si="0"/>
        <v>0</v>
      </c>
    </row>
    <row r="116" spans="1:5" x14ac:dyDescent="0.2">
      <c r="A116" s="24">
        <v>69</v>
      </c>
      <c r="B116" s="491" t="s">
        <v>110</v>
      </c>
      <c r="C116" s="490">
        <f>'PARTIDAS ESPECÍFICAS'!K10</f>
        <v>54299080.480000004</v>
      </c>
      <c r="D116" s="276">
        <v>54299080.479999997</v>
      </c>
      <c r="E116" s="490">
        <f t="shared" si="0"/>
        <v>0</v>
      </c>
    </row>
    <row r="117" spans="1:5" x14ac:dyDescent="0.2">
      <c r="A117" s="24">
        <v>70</v>
      </c>
      <c r="B117" s="491" t="s">
        <v>318</v>
      </c>
      <c r="C117" s="490">
        <f>+'ANEXO5-TRANSFERENCIAS'!H10</f>
        <v>496076.89</v>
      </c>
      <c r="D117" s="276">
        <v>496076.89</v>
      </c>
      <c r="E117" s="490">
        <f t="shared" si="0"/>
        <v>0</v>
      </c>
    </row>
    <row r="118" spans="1:5" x14ac:dyDescent="0.2">
      <c r="A118" s="24">
        <v>71</v>
      </c>
      <c r="B118" s="280" t="s">
        <v>145</v>
      </c>
      <c r="C118" s="281">
        <f>'LIQUID-INGRES'!C684</f>
        <v>0</v>
      </c>
      <c r="D118" s="276">
        <v>0</v>
      </c>
      <c r="E118" s="281">
        <f t="shared" si="0"/>
        <v>0</v>
      </c>
    </row>
    <row r="119" spans="1:5" x14ac:dyDescent="0.2">
      <c r="A119" s="24">
        <v>72</v>
      </c>
      <c r="B119" s="280" t="s">
        <v>535</v>
      </c>
      <c r="C119" s="281">
        <f>FODESAF!G13</f>
        <v>0</v>
      </c>
      <c r="D119" s="276">
        <v>0</v>
      </c>
      <c r="E119" s="281">
        <f t="shared" si="0"/>
        <v>0</v>
      </c>
    </row>
    <row r="120" spans="1:5" x14ac:dyDescent="0.2">
      <c r="A120" s="24">
        <v>73</v>
      </c>
      <c r="B120" s="491" t="s">
        <v>483</v>
      </c>
      <c r="C120" s="490">
        <f>'LIQUID-INGRES'!C693</f>
        <v>0</v>
      </c>
      <c r="D120" s="276">
        <v>0</v>
      </c>
      <c r="E120" s="490">
        <f t="shared" si="0"/>
        <v>0</v>
      </c>
    </row>
    <row r="121" spans="1:5" x14ac:dyDescent="0.2">
      <c r="A121" s="24">
        <v>74</v>
      </c>
      <c r="B121" s="491" t="s">
        <v>826</v>
      </c>
      <c r="C121" s="490">
        <f>+'RED DE CUIDO'!B18</f>
        <v>4623197.1599999992</v>
      </c>
      <c r="D121" s="276">
        <v>4623197.16</v>
      </c>
      <c r="E121" s="490">
        <f t="shared" si="0"/>
        <v>0</v>
      </c>
    </row>
    <row r="122" spans="1:5" x14ac:dyDescent="0.2">
      <c r="A122" s="24">
        <v>75</v>
      </c>
      <c r="B122" s="491" t="s">
        <v>827</v>
      </c>
      <c r="C122" s="490">
        <f>+'RED DE CUIDO'!B32+'RED DE CUIDO'!E18</f>
        <v>0</v>
      </c>
      <c r="D122" s="276">
        <v>0</v>
      </c>
      <c r="E122" s="490">
        <f t="shared" si="0"/>
        <v>0</v>
      </c>
    </row>
    <row r="123" spans="1:5" x14ac:dyDescent="0.2">
      <c r="A123" s="24">
        <v>76</v>
      </c>
      <c r="B123" s="491" t="s">
        <v>814</v>
      </c>
      <c r="C123" s="490">
        <f>+'LIQUID-INGRES'!C666</f>
        <v>0</v>
      </c>
      <c r="D123" s="276">
        <v>0</v>
      </c>
      <c r="E123" s="490">
        <f t="shared" si="0"/>
        <v>0</v>
      </c>
    </row>
    <row r="124" spans="1:5" x14ac:dyDescent="0.2">
      <c r="A124" s="24">
        <v>77</v>
      </c>
      <c r="B124" s="489" t="str">
        <f>PRESTAMOS!B7</f>
        <v>Préstamo Nº                         del IFAM para                                  .</v>
      </c>
      <c r="C124" s="490">
        <f>PRESTAMOS!D17</f>
        <v>0</v>
      </c>
      <c r="D124" s="276">
        <v>0</v>
      </c>
      <c r="E124" s="490">
        <f t="shared" si="0"/>
        <v>0</v>
      </c>
    </row>
    <row r="125" spans="1:5" x14ac:dyDescent="0.2">
      <c r="A125" s="24">
        <v>78</v>
      </c>
      <c r="B125" s="280" t="str">
        <f>PRESTAMOS!B21</f>
        <v>Préstamo Nº                         del IFAM para                                  .</v>
      </c>
      <c r="C125" s="281">
        <f>PRESTAMOS!D31</f>
        <v>0</v>
      </c>
      <c r="D125" s="276">
        <v>0</v>
      </c>
      <c r="E125" s="281">
        <f t="shared" si="0"/>
        <v>0</v>
      </c>
    </row>
    <row r="126" spans="1:5" x14ac:dyDescent="0.2">
      <c r="A126" s="24">
        <v>79</v>
      </c>
      <c r="B126" s="280" t="str">
        <f>PRESTAMOS!B35</f>
        <v>Préstamo Nº                         del IFAM para                                  .</v>
      </c>
      <c r="C126" s="281">
        <f>PRESTAMOS!D45</f>
        <v>0</v>
      </c>
      <c r="D126" s="276">
        <v>0</v>
      </c>
      <c r="E126" s="281">
        <f t="shared" si="0"/>
        <v>0</v>
      </c>
    </row>
    <row r="127" spans="1:5" x14ac:dyDescent="0.2">
      <c r="A127" s="24">
        <v>80</v>
      </c>
      <c r="B127" s="280" t="str">
        <f>PRESTAMOS!B49</f>
        <v>Préstamo Nº                         del Banco de                 para                                  .</v>
      </c>
      <c r="C127" s="281">
        <f>PRESTAMOS!D59</f>
        <v>0</v>
      </c>
      <c r="D127" s="276">
        <v>0</v>
      </c>
      <c r="E127" s="281">
        <f t="shared" ref="E127:E170" si="1">C127-D127</f>
        <v>0</v>
      </c>
    </row>
    <row r="128" spans="1:5" x14ac:dyDescent="0.2">
      <c r="A128" s="24">
        <v>81</v>
      </c>
      <c r="B128" s="280" t="str">
        <f>PRESTAMOS!G7</f>
        <v>Préstamo Nº                         del Banco de                 para                                  .</v>
      </c>
      <c r="C128" s="281">
        <f>PRESTAMOS!I17</f>
        <v>0</v>
      </c>
      <c r="D128" s="276">
        <v>0</v>
      </c>
      <c r="E128" s="281">
        <f t="shared" si="1"/>
        <v>0</v>
      </c>
    </row>
    <row r="129" spans="1:5" x14ac:dyDescent="0.2">
      <c r="A129" s="24">
        <v>82</v>
      </c>
      <c r="B129" s="280" t="str">
        <f>PRESTAMOS!G21</f>
        <v>Préstamo Nº                         del Banco de                 para                                  .</v>
      </c>
      <c r="C129" s="281">
        <f>PRESTAMOS!I31</f>
        <v>0</v>
      </c>
      <c r="D129" s="276">
        <v>0</v>
      </c>
      <c r="E129" s="281">
        <f t="shared" si="1"/>
        <v>0</v>
      </c>
    </row>
    <row r="130" spans="1:5" x14ac:dyDescent="0.2">
      <c r="A130" s="24">
        <v>83</v>
      </c>
      <c r="B130" s="280" t="str">
        <f>PRESTAMOS!G35</f>
        <v>Del XXXXX Nº XXXXX para XXXX</v>
      </c>
      <c r="C130" s="281">
        <f>PRESTAMOS!I45</f>
        <v>0</v>
      </c>
      <c r="D130" s="276">
        <v>0</v>
      </c>
      <c r="E130" s="281">
        <f t="shared" si="1"/>
        <v>0</v>
      </c>
    </row>
    <row r="131" spans="1:5" x14ac:dyDescent="0.2">
      <c r="A131" s="24">
        <v>84</v>
      </c>
      <c r="B131" s="280" t="str">
        <f>PRESTAMOS!G49</f>
        <v>Del XXXXX Nº XXXXX para XXXX</v>
      </c>
      <c r="C131" s="281">
        <f>PRESTAMOS!I59</f>
        <v>0</v>
      </c>
      <c r="D131" s="276">
        <v>0</v>
      </c>
      <c r="E131" s="281">
        <f t="shared" si="1"/>
        <v>0</v>
      </c>
    </row>
    <row r="132" spans="1:5" ht="27.75" customHeight="1" x14ac:dyDescent="0.2">
      <c r="A132" s="24">
        <v>85</v>
      </c>
      <c r="B132" s="489" t="str">
        <f>'LIQUID-INGRES'!B630:C630</f>
        <v>Aporte del Consejo de Seguridad Vial, Multas por Infracción a la Ley de Tránsito, Ley 9078-2013</v>
      </c>
      <c r="C132" s="490">
        <f>'LIQUID-INGRES'!C639</f>
        <v>0</v>
      </c>
      <c r="D132" s="276">
        <v>0</v>
      </c>
      <c r="E132" s="490">
        <f t="shared" si="1"/>
        <v>0</v>
      </c>
    </row>
    <row r="133" spans="1:5" x14ac:dyDescent="0.2">
      <c r="A133" s="24">
        <v>86</v>
      </c>
      <c r="B133" s="664" t="str">
        <f>'LIQUID-INGRES'!B641:C641</f>
        <v>Impuesto a personas que salen por puestos fronterizos  del país Ley Nº 9154</v>
      </c>
      <c r="C133" s="490">
        <v>0</v>
      </c>
      <c r="D133" s="665">
        <v>0</v>
      </c>
      <c r="E133" s="490">
        <f t="shared" si="1"/>
        <v>0</v>
      </c>
    </row>
    <row r="134" spans="1:5" x14ac:dyDescent="0.2">
      <c r="A134" s="24">
        <v>87</v>
      </c>
      <c r="B134" s="489" t="str">
        <f>'LIQUID-INGRES'!B650:C650</f>
        <v>Impuesto a personas que  salen del país por aeropuertos  Ley Nº 9156</v>
      </c>
      <c r="C134" s="490">
        <f>'LIQUID-INGRES'!C657</f>
        <v>0</v>
      </c>
      <c r="D134" s="276">
        <v>0</v>
      </c>
      <c r="E134" s="490">
        <f t="shared" si="1"/>
        <v>0</v>
      </c>
    </row>
    <row r="135" spans="1:5" x14ac:dyDescent="0.2">
      <c r="A135" s="24">
        <v>88</v>
      </c>
      <c r="B135" s="280" t="str">
        <f>'LIQUID-INGRES'!B659:C659</f>
        <v xml:space="preserve">Ingresos aportes del IMAS </v>
      </c>
      <c r="C135" s="281">
        <f>'LIQUID-INGRES'!C666</f>
        <v>0</v>
      </c>
      <c r="D135" s="276">
        <v>0</v>
      </c>
      <c r="E135" s="281">
        <f t="shared" si="1"/>
        <v>0</v>
      </c>
    </row>
    <row r="136" spans="1:5" x14ac:dyDescent="0.2">
      <c r="A136" s="24">
        <v>89</v>
      </c>
      <c r="B136" s="280" t="str">
        <f>'LIQUID-INGRES'!B668:C668</f>
        <v>Derechos de estacionamiento y terminales (artículo 9 de la ley N°3503)</v>
      </c>
      <c r="C136" s="281">
        <f>'LIQUID-INGRES'!C675</f>
        <v>0</v>
      </c>
      <c r="D136" s="276">
        <v>0</v>
      </c>
      <c r="E136" s="281">
        <f t="shared" si="1"/>
        <v>0</v>
      </c>
    </row>
    <row r="137" spans="1:5" x14ac:dyDescent="0.2">
      <c r="A137" s="24">
        <v>90</v>
      </c>
      <c r="B137" s="280" t="str">
        <f>'LIQUID-INGRES'!B695:C695</f>
        <v xml:space="preserve">Patronato Nacional de la Infancia </v>
      </c>
      <c r="C137" s="281">
        <f>'LIQUID-INGRES'!C702</f>
        <v>225709</v>
      </c>
      <c r="D137" s="276">
        <v>225709</v>
      </c>
      <c r="E137" s="281">
        <f t="shared" si="1"/>
        <v>0</v>
      </c>
    </row>
    <row r="138" spans="1:5" x14ac:dyDescent="0.2">
      <c r="A138" s="24">
        <v>91</v>
      </c>
      <c r="B138" s="280" t="str">
        <f>INGRESOS!A240</f>
        <v>Ley N° 7788 10% aporte CONAGEBIO</v>
      </c>
      <c r="C138" s="281">
        <f>INGRESOS!B240+INGRESOS!C240</f>
        <v>0</v>
      </c>
      <c r="D138" s="276">
        <v>0</v>
      </c>
      <c r="E138" s="281">
        <f t="shared" si="1"/>
        <v>0</v>
      </c>
    </row>
    <row r="139" spans="1:5" x14ac:dyDescent="0.2">
      <c r="A139" s="24">
        <v>92</v>
      </c>
      <c r="B139" s="280" t="str">
        <f>INGRESOS!A241</f>
        <v>Fondo Prestamos con ....</v>
      </c>
      <c r="C139" s="281">
        <f>INGRESOS!C241+INGRESOS!C241</f>
        <v>0</v>
      </c>
      <c r="D139" s="276">
        <v>0</v>
      </c>
      <c r="E139" s="281">
        <f t="shared" si="1"/>
        <v>0</v>
      </c>
    </row>
    <row r="140" spans="1:5" x14ac:dyDescent="0.2">
      <c r="A140" s="24">
        <v>93</v>
      </c>
      <c r="B140" s="280" t="str">
        <f>INGRESOS!A242</f>
        <v>Fondo Prestamos con ....</v>
      </c>
      <c r="C140" s="281">
        <f>INGRESOS!C242+INGRESOS!C242</f>
        <v>0</v>
      </c>
      <c r="D140" s="276">
        <v>0</v>
      </c>
      <c r="E140" s="281">
        <f t="shared" si="1"/>
        <v>0</v>
      </c>
    </row>
    <row r="141" spans="1:5" x14ac:dyDescent="0.2">
      <c r="A141" s="24">
        <v>94</v>
      </c>
      <c r="B141" s="280" t="str">
        <f>INGRESOS!A244</f>
        <v>Fondo para deudas con ....</v>
      </c>
      <c r="C141" s="281">
        <f>INGRESOS!C244+INGRESOS!C244</f>
        <v>0</v>
      </c>
      <c r="D141" s="276">
        <v>0</v>
      </c>
      <c r="E141" s="281">
        <f t="shared" si="1"/>
        <v>0</v>
      </c>
    </row>
    <row r="142" spans="1:5" x14ac:dyDescent="0.2">
      <c r="A142" s="24">
        <v>95</v>
      </c>
      <c r="B142" s="280" t="str">
        <f>INGRESOS!A246</f>
        <v>Fondo contratos...</v>
      </c>
      <c r="C142" s="281">
        <f>INGRESOS!C246+INGRESOS!C246</f>
        <v>0</v>
      </c>
      <c r="D142" s="276">
        <v>0</v>
      </c>
      <c r="E142" s="281">
        <f t="shared" si="1"/>
        <v>0</v>
      </c>
    </row>
    <row r="143" spans="1:5" x14ac:dyDescent="0.2">
      <c r="A143" s="24">
        <v>111</v>
      </c>
      <c r="B143" s="280" t="str">
        <f>INGRESOS!A248</f>
        <v>Notas de crédito sin registrar</v>
      </c>
      <c r="C143" s="281">
        <f>INGRESOS!B248+INGRESOS!C248</f>
        <v>0</v>
      </c>
      <c r="D143" s="276">
        <v>0</v>
      </c>
      <c r="E143" s="281">
        <f>C143-D143</f>
        <v>0</v>
      </c>
    </row>
    <row r="144" spans="1:5" x14ac:dyDescent="0.2">
      <c r="A144" s="24">
        <v>112</v>
      </c>
      <c r="B144" s="280" t="s">
        <v>879</v>
      </c>
      <c r="C144" s="281">
        <f>+D23</f>
        <v>0</v>
      </c>
      <c r="D144" s="276">
        <v>0</v>
      </c>
      <c r="E144" s="281">
        <f>C144-D144</f>
        <v>0</v>
      </c>
    </row>
    <row r="145" spans="1:5" x14ac:dyDescent="0.2">
      <c r="A145" s="24">
        <v>113</v>
      </c>
      <c r="B145" s="280" t="str">
        <f>INGRESOS!A249</f>
        <v>Diferencia con tesorería</v>
      </c>
      <c r="C145" s="281">
        <f>+'ANEXO3-SALDO EN CAJA'!J53</f>
        <v>0</v>
      </c>
      <c r="D145" s="276">
        <v>0</v>
      </c>
      <c r="E145" s="281">
        <f t="shared" ref="E145" si="2">C145-D145</f>
        <v>0</v>
      </c>
    </row>
    <row r="146" spans="1:5" x14ac:dyDescent="0.2">
      <c r="A146" s="24">
        <v>114</v>
      </c>
      <c r="B146" s="280" t="str">
        <f>INGRESOS!A250</f>
        <v xml:space="preserve">Otro superávit específico... </v>
      </c>
      <c r="C146" s="281">
        <f>INGRESOS!B250+INGRESOS!C250</f>
        <v>0</v>
      </c>
      <c r="D146" s="276">
        <v>0</v>
      </c>
      <c r="E146" s="281">
        <f t="shared" si="1"/>
        <v>0</v>
      </c>
    </row>
    <row r="147" spans="1:5" x14ac:dyDescent="0.2">
      <c r="A147" s="24">
        <v>115</v>
      </c>
      <c r="B147" s="280" t="str">
        <f>INGRESOS!A251</f>
        <v xml:space="preserve">Otro superávit específico... </v>
      </c>
      <c r="C147" s="281">
        <f>INGRESOS!B251+INGRESOS!C251</f>
        <v>0</v>
      </c>
      <c r="D147" s="276">
        <v>0</v>
      </c>
      <c r="E147" s="281">
        <f t="shared" si="1"/>
        <v>0</v>
      </c>
    </row>
    <row r="148" spans="1:5" x14ac:dyDescent="0.2">
      <c r="A148" s="24">
        <v>116</v>
      </c>
      <c r="B148" s="280" t="str">
        <f>INGRESOS!A252</f>
        <v xml:space="preserve">Otro superávit específico... </v>
      </c>
      <c r="C148" s="281">
        <f>INGRESOS!B252+INGRESOS!C252</f>
        <v>0</v>
      </c>
      <c r="D148" s="276">
        <v>0</v>
      </c>
      <c r="E148" s="281">
        <f t="shared" si="1"/>
        <v>0</v>
      </c>
    </row>
    <row r="149" spans="1:5" x14ac:dyDescent="0.2">
      <c r="A149" s="24">
        <v>117</v>
      </c>
      <c r="B149" s="280" t="str">
        <f>INGRESOS!A253</f>
        <v xml:space="preserve">Otro superávit específico... </v>
      </c>
      <c r="C149" s="281">
        <f>INGRESOS!B253+INGRESOS!C253</f>
        <v>0</v>
      </c>
      <c r="D149" s="276">
        <v>0</v>
      </c>
      <c r="E149" s="281">
        <f t="shared" si="1"/>
        <v>0</v>
      </c>
    </row>
    <row r="150" spans="1:5" x14ac:dyDescent="0.2">
      <c r="A150" s="24">
        <v>118</v>
      </c>
      <c r="B150" s="280" t="str">
        <f>INGRESOS!A254</f>
        <v xml:space="preserve">Otro superávit específico... </v>
      </c>
      <c r="C150" s="281">
        <f>INGRESOS!B254+INGRESOS!C254</f>
        <v>0</v>
      </c>
      <c r="D150" s="276">
        <v>0</v>
      </c>
      <c r="E150" s="281">
        <f t="shared" si="1"/>
        <v>0</v>
      </c>
    </row>
    <row r="151" spans="1:5" x14ac:dyDescent="0.2">
      <c r="A151" s="24">
        <v>119</v>
      </c>
      <c r="B151" s="280" t="str">
        <f>INGRESOS!A255</f>
        <v xml:space="preserve">Otro superávit específico... </v>
      </c>
      <c r="C151" s="281">
        <f>INGRESOS!B255+INGRESOS!C255</f>
        <v>0</v>
      </c>
      <c r="D151" s="276">
        <v>0</v>
      </c>
      <c r="E151" s="281">
        <f t="shared" si="1"/>
        <v>0</v>
      </c>
    </row>
    <row r="152" spans="1:5" x14ac:dyDescent="0.2">
      <c r="A152" s="24">
        <v>120</v>
      </c>
      <c r="B152" s="280" t="str">
        <f>INGRESOS!A256</f>
        <v xml:space="preserve">Otro superávit específico... </v>
      </c>
      <c r="C152" s="281">
        <f>INGRESOS!B256+INGRESOS!C256</f>
        <v>0</v>
      </c>
      <c r="D152" s="276">
        <v>0</v>
      </c>
      <c r="E152" s="281">
        <f t="shared" si="1"/>
        <v>0</v>
      </c>
    </row>
    <row r="153" spans="1:5" x14ac:dyDescent="0.2">
      <c r="A153" s="24">
        <v>121</v>
      </c>
      <c r="B153" s="280" t="str">
        <f>INGRESOS!A257</f>
        <v xml:space="preserve">Otro superávit específico... </v>
      </c>
      <c r="C153" s="281">
        <f>INGRESOS!B257+INGRESOS!C257</f>
        <v>0</v>
      </c>
      <c r="D153" s="276">
        <v>0</v>
      </c>
      <c r="E153" s="281">
        <f t="shared" si="1"/>
        <v>0</v>
      </c>
    </row>
    <row r="154" spans="1:5" x14ac:dyDescent="0.2">
      <c r="A154" s="24">
        <v>122</v>
      </c>
      <c r="B154" s="280" t="str">
        <f>INGRESOS!A258</f>
        <v xml:space="preserve">Otro superávit específico... </v>
      </c>
      <c r="C154" s="281">
        <f>INGRESOS!B258+INGRESOS!C258</f>
        <v>0</v>
      </c>
      <c r="D154" s="276">
        <v>0</v>
      </c>
      <c r="E154" s="281">
        <f t="shared" si="1"/>
        <v>0</v>
      </c>
    </row>
    <row r="155" spans="1:5" x14ac:dyDescent="0.2">
      <c r="A155" s="24">
        <v>123</v>
      </c>
      <c r="B155" s="280" t="str">
        <f>INGRESOS!A259</f>
        <v xml:space="preserve">Otro superávit específico... </v>
      </c>
      <c r="C155" s="281">
        <f>INGRESOS!B259+INGRESOS!C259</f>
        <v>0</v>
      </c>
      <c r="D155" s="276">
        <v>0</v>
      </c>
      <c r="E155" s="281">
        <f t="shared" si="1"/>
        <v>0</v>
      </c>
    </row>
    <row r="156" spans="1:5" x14ac:dyDescent="0.2">
      <c r="A156" s="24">
        <v>124</v>
      </c>
      <c r="B156" s="280" t="str">
        <f>INGRESOS!A260</f>
        <v xml:space="preserve">Otro superávit específico... </v>
      </c>
      <c r="C156" s="281">
        <f>INGRESOS!B260+INGRESOS!C260</f>
        <v>0</v>
      </c>
      <c r="D156" s="276">
        <v>0</v>
      </c>
      <c r="E156" s="281">
        <f t="shared" si="1"/>
        <v>0</v>
      </c>
    </row>
    <row r="157" spans="1:5" x14ac:dyDescent="0.2">
      <c r="A157" s="24">
        <v>125</v>
      </c>
      <c r="B157" s="277" t="s">
        <v>484</v>
      </c>
      <c r="C157" s="281">
        <v>0</v>
      </c>
      <c r="D157" s="276">
        <v>0</v>
      </c>
      <c r="E157" s="281">
        <f t="shared" si="1"/>
        <v>0</v>
      </c>
    </row>
    <row r="158" spans="1:5" x14ac:dyDescent="0.2">
      <c r="A158" s="24">
        <v>126</v>
      </c>
      <c r="B158" s="277" t="s">
        <v>484</v>
      </c>
      <c r="C158" s="281">
        <v>0</v>
      </c>
      <c r="D158" s="276">
        <v>0</v>
      </c>
      <c r="E158" s="281">
        <f t="shared" si="1"/>
        <v>0</v>
      </c>
    </row>
    <row r="159" spans="1:5" x14ac:dyDescent="0.2">
      <c r="A159" s="24">
        <v>127</v>
      </c>
      <c r="B159" s="277" t="s">
        <v>484</v>
      </c>
      <c r="C159" s="281">
        <v>0</v>
      </c>
      <c r="D159" s="276">
        <v>0</v>
      </c>
      <c r="E159" s="281">
        <f t="shared" si="1"/>
        <v>0</v>
      </c>
    </row>
    <row r="160" spans="1:5" x14ac:dyDescent="0.2">
      <c r="A160" s="24">
        <v>128</v>
      </c>
      <c r="B160" s="277" t="s">
        <v>484</v>
      </c>
      <c r="C160" s="281">
        <v>0</v>
      </c>
      <c r="D160" s="276">
        <v>0</v>
      </c>
      <c r="E160" s="281">
        <f t="shared" si="1"/>
        <v>0</v>
      </c>
    </row>
    <row r="161" spans="1:5" x14ac:dyDescent="0.2">
      <c r="A161" s="24">
        <v>129</v>
      </c>
      <c r="B161" s="277" t="s">
        <v>484</v>
      </c>
      <c r="C161" s="281">
        <v>0</v>
      </c>
      <c r="D161" s="276">
        <v>0</v>
      </c>
      <c r="E161" s="281">
        <f t="shared" si="1"/>
        <v>0</v>
      </c>
    </row>
    <row r="162" spans="1:5" x14ac:dyDescent="0.2">
      <c r="A162" s="24">
        <v>130</v>
      </c>
      <c r="B162" s="277" t="s">
        <v>484</v>
      </c>
      <c r="C162" s="281">
        <v>0</v>
      </c>
      <c r="D162" s="276">
        <v>0</v>
      </c>
      <c r="E162" s="281">
        <f t="shared" si="1"/>
        <v>0</v>
      </c>
    </row>
    <row r="163" spans="1:5" x14ac:dyDescent="0.2">
      <c r="A163" s="24">
        <v>131</v>
      </c>
      <c r="B163" s="277" t="s">
        <v>484</v>
      </c>
      <c r="C163" s="281">
        <v>0</v>
      </c>
      <c r="D163" s="276">
        <v>0</v>
      </c>
      <c r="E163" s="281">
        <f t="shared" si="1"/>
        <v>0</v>
      </c>
    </row>
    <row r="164" spans="1:5" x14ac:dyDescent="0.2">
      <c r="A164" s="24">
        <v>132</v>
      </c>
      <c r="B164" s="277" t="s">
        <v>484</v>
      </c>
      <c r="C164" s="281">
        <v>0</v>
      </c>
      <c r="D164" s="276">
        <v>0</v>
      </c>
      <c r="E164" s="281">
        <f t="shared" si="1"/>
        <v>0</v>
      </c>
    </row>
    <row r="165" spans="1:5" x14ac:dyDescent="0.2">
      <c r="A165" s="24">
        <v>133</v>
      </c>
      <c r="B165" s="277" t="s">
        <v>484</v>
      </c>
      <c r="C165" s="281">
        <v>0</v>
      </c>
      <c r="D165" s="276">
        <v>0</v>
      </c>
      <c r="E165" s="281">
        <f t="shared" si="1"/>
        <v>0</v>
      </c>
    </row>
    <row r="166" spans="1:5" x14ac:dyDescent="0.2">
      <c r="A166" s="24">
        <v>134</v>
      </c>
      <c r="B166" s="277" t="s">
        <v>484</v>
      </c>
      <c r="C166" s="281">
        <v>0</v>
      </c>
      <c r="D166" s="276">
        <v>0</v>
      </c>
      <c r="E166" s="281">
        <f t="shared" si="1"/>
        <v>0</v>
      </c>
    </row>
    <row r="167" spans="1:5" x14ac:dyDescent="0.2">
      <c r="A167" s="24">
        <v>135</v>
      </c>
      <c r="B167" s="277" t="s">
        <v>484</v>
      </c>
      <c r="C167" s="281">
        <v>0</v>
      </c>
      <c r="D167" s="276">
        <v>0</v>
      </c>
      <c r="E167" s="281">
        <f t="shared" si="1"/>
        <v>0</v>
      </c>
    </row>
    <row r="168" spans="1:5" x14ac:dyDescent="0.2">
      <c r="A168" s="24">
        <v>136</v>
      </c>
      <c r="B168" s="277" t="s">
        <v>484</v>
      </c>
      <c r="C168" s="281">
        <v>0</v>
      </c>
      <c r="D168" s="276">
        <v>0</v>
      </c>
      <c r="E168" s="281">
        <f t="shared" si="1"/>
        <v>0</v>
      </c>
    </row>
    <row r="169" spans="1:5" x14ac:dyDescent="0.2">
      <c r="A169" s="24">
        <v>137</v>
      </c>
      <c r="B169" s="277" t="s">
        <v>484</v>
      </c>
      <c r="C169" s="281">
        <v>0</v>
      </c>
      <c r="D169" s="276">
        <v>0</v>
      </c>
      <c r="E169" s="281">
        <f t="shared" si="1"/>
        <v>0</v>
      </c>
    </row>
    <row r="170" spans="1:5" x14ac:dyDescent="0.2">
      <c r="A170" s="24">
        <v>138</v>
      </c>
      <c r="B170" s="277" t="s">
        <v>484</v>
      </c>
      <c r="C170" s="281">
        <v>0</v>
      </c>
      <c r="D170" s="276">
        <v>0</v>
      </c>
      <c r="E170" s="281">
        <f t="shared" si="1"/>
        <v>0</v>
      </c>
    </row>
    <row r="171" spans="1:5" x14ac:dyDescent="0.2">
      <c r="C171" s="23"/>
    </row>
    <row r="172" spans="1:5" x14ac:dyDescent="0.2">
      <c r="C172" s="23"/>
    </row>
    <row r="173" spans="1:5" x14ac:dyDescent="0.2">
      <c r="C173" s="23"/>
    </row>
    <row r="174" spans="1:5" x14ac:dyDescent="0.2">
      <c r="B174" s="363" t="s">
        <v>882</v>
      </c>
      <c r="C174" s="23"/>
    </row>
    <row r="175" spans="1:5" x14ac:dyDescent="0.2">
      <c r="B175" s="363" t="s">
        <v>68</v>
      </c>
      <c r="C175" s="23"/>
    </row>
    <row r="176" spans="1:5" x14ac:dyDescent="0.2">
      <c r="C176" s="23"/>
    </row>
    <row r="177" spans="3:3" x14ac:dyDescent="0.2">
      <c r="C177" s="23"/>
    </row>
    <row r="178" spans="3:3" x14ac:dyDescent="0.2">
      <c r="C178" s="23"/>
    </row>
    <row r="179" spans="3:3" x14ac:dyDescent="0.2">
      <c r="C179" s="23"/>
    </row>
    <row r="180" spans="3:3" x14ac:dyDescent="0.2">
      <c r="C180" s="23"/>
    </row>
    <row r="181" spans="3:3" x14ac:dyDescent="0.2">
      <c r="C181" s="23"/>
    </row>
    <row r="182" spans="3:3" x14ac:dyDescent="0.2">
      <c r="C182" s="23"/>
    </row>
    <row r="183" spans="3:3" x14ac:dyDescent="0.2">
      <c r="C183" s="23"/>
    </row>
    <row r="184" spans="3:3" x14ac:dyDescent="0.2">
      <c r="C184" s="23"/>
    </row>
    <row r="185" spans="3:3" x14ac:dyDescent="0.2">
      <c r="C185" s="23"/>
    </row>
    <row r="186" spans="3:3" x14ac:dyDescent="0.2">
      <c r="C186" s="23"/>
    </row>
    <row r="187" spans="3:3" x14ac:dyDescent="0.2">
      <c r="C187" s="23"/>
    </row>
    <row r="188" spans="3:3" x14ac:dyDescent="0.2">
      <c r="C188" s="23"/>
    </row>
    <row r="189" spans="3:3" x14ac:dyDescent="0.2">
      <c r="C189" s="23"/>
    </row>
    <row r="190" spans="3:3" x14ac:dyDescent="0.2">
      <c r="C190" s="23"/>
    </row>
    <row r="191" spans="3:3" x14ac:dyDescent="0.2">
      <c r="C191" s="23"/>
    </row>
    <row r="192" spans="3:3" x14ac:dyDescent="0.2">
      <c r="C192" s="23"/>
    </row>
    <row r="193" spans="3:3" x14ac:dyDescent="0.2">
      <c r="C193" s="23"/>
    </row>
    <row r="194" spans="3:3" x14ac:dyDescent="0.2">
      <c r="C194" s="23"/>
    </row>
    <row r="195" spans="3:3" x14ac:dyDescent="0.2">
      <c r="C195" s="23"/>
    </row>
    <row r="196" spans="3:3" x14ac:dyDescent="0.2">
      <c r="C196" s="23"/>
    </row>
    <row r="197" spans="3:3" x14ac:dyDescent="0.2">
      <c r="C197" s="23"/>
    </row>
    <row r="198" spans="3:3" x14ac:dyDescent="0.2">
      <c r="C198" s="23"/>
    </row>
    <row r="199" spans="3:3" x14ac:dyDescent="0.2">
      <c r="C199" s="23"/>
    </row>
    <row r="200" spans="3:3" x14ac:dyDescent="0.2">
      <c r="C200" s="23"/>
    </row>
    <row r="201" spans="3:3" x14ac:dyDescent="0.2">
      <c r="C201" s="23"/>
    </row>
    <row r="202" spans="3:3" x14ac:dyDescent="0.2">
      <c r="C202" s="23"/>
    </row>
    <row r="203" spans="3:3" x14ac:dyDescent="0.2">
      <c r="C203" s="23"/>
    </row>
    <row r="204" spans="3:3" x14ac:dyDescent="0.2">
      <c r="C204" s="23"/>
    </row>
    <row r="205" spans="3:3" x14ac:dyDescent="0.2">
      <c r="C205" s="23"/>
    </row>
    <row r="206" spans="3:3" x14ac:dyDescent="0.2">
      <c r="C206" s="23"/>
    </row>
    <row r="207" spans="3:3" x14ac:dyDescent="0.2">
      <c r="C207" s="23"/>
    </row>
    <row r="208" spans="3:3" x14ac:dyDescent="0.2">
      <c r="C208" s="23"/>
    </row>
    <row r="209" spans="3:3" x14ac:dyDescent="0.2">
      <c r="C209" s="23"/>
    </row>
    <row r="210" spans="3:3" x14ac:dyDescent="0.2">
      <c r="C210" s="23"/>
    </row>
    <row r="211" spans="3:3" x14ac:dyDescent="0.2">
      <c r="C211" s="23"/>
    </row>
    <row r="212" spans="3:3" x14ac:dyDescent="0.2">
      <c r="C212" s="23"/>
    </row>
    <row r="213" spans="3:3" x14ac:dyDescent="0.2">
      <c r="C213" s="23"/>
    </row>
    <row r="214" spans="3:3" x14ac:dyDescent="0.2">
      <c r="C214" s="23"/>
    </row>
    <row r="215" spans="3:3" x14ac:dyDescent="0.2">
      <c r="C215" s="23"/>
    </row>
    <row r="216" spans="3:3" x14ac:dyDescent="0.2">
      <c r="C216" s="23"/>
    </row>
    <row r="217" spans="3:3" x14ac:dyDescent="0.2">
      <c r="C217" s="23"/>
    </row>
    <row r="218" spans="3:3" x14ac:dyDescent="0.2">
      <c r="C218" s="23"/>
    </row>
    <row r="219" spans="3:3" x14ac:dyDescent="0.2">
      <c r="C219" s="23"/>
    </row>
    <row r="220" spans="3:3" x14ac:dyDescent="0.2">
      <c r="C220" s="23"/>
    </row>
    <row r="221" spans="3:3" x14ac:dyDescent="0.2">
      <c r="C221" s="23"/>
    </row>
    <row r="222" spans="3:3" x14ac:dyDescent="0.2">
      <c r="C222" s="23"/>
    </row>
    <row r="223" spans="3:3" x14ac:dyDescent="0.2">
      <c r="C223" s="23"/>
    </row>
    <row r="224" spans="3:3" x14ac:dyDescent="0.2">
      <c r="C224" s="23"/>
    </row>
    <row r="225" spans="3:3" x14ac:dyDescent="0.2">
      <c r="C225" s="23"/>
    </row>
    <row r="226" spans="3:3" x14ac:dyDescent="0.2">
      <c r="C226" s="23"/>
    </row>
    <row r="227" spans="3:3" x14ac:dyDescent="0.2">
      <c r="C227" s="23"/>
    </row>
    <row r="228" spans="3:3" x14ac:dyDescent="0.2">
      <c r="C228" s="23"/>
    </row>
    <row r="229" spans="3:3" x14ac:dyDescent="0.2">
      <c r="C229" s="23"/>
    </row>
    <row r="230" spans="3:3" x14ac:dyDescent="0.2">
      <c r="C230" s="23"/>
    </row>
    <row r="231" spans="3:3" x14ac:dyDescent="0.2">
      <c r="C231" s="23"/>
    </row>
    <row r="232" spans="3:3" x14ac:dyDescent="0.2">
      <c r="C232" s="23"/>
    </row>
    <row r="233" spans="3:3" x14ac:dyDescent="0.2">
      <c r="C233" s="23"/>
    </row>
    <row r="234" spans="3:3" x14ac:dyDescent="0.2">
      <c r="C234" s="23"/>
    </row>
    <row r="235" spans="3:3" x14ac:dyDescent="0.2">
      <c r="C235" s="23"/>
    </row>
    <row r="236" spans="3:3" x14ac:dyDescent="0.2">
      <c r="C236" s="23"/>
    </row>
    <row r="237" spans="3:3" x14ac:dyDescent="0.2">
      <c r="C237" s="23"/>
    </row>
    <row r="238" spans="3:3" x14ac:dyDescent="0.2">
      <c r="C238" s="23"/>
    </row>
    <row r="239" spans="3:3" x14ac:dyDescent="0.2">
      <c r="C239" s="23"/>
    </row>
    <row r="240" spans="3:3" x14ac:dyDescent="0.2">
      <c r="C240" s="23"/>
    </row>
    <row r="241" spans="3:3" x14ac:dyDescent="0.2">
      <c r="C241" s="23"/>
    </row>
    <row r="242" spans="3:3" x14ac:dyDescent="0.2">
      <c r="C242" s="23"/>
    </row>
    <row r="243" spans="3:3" x14ac:dyDescent="0.2">
      <c r="C243" s="23"/>
    </row>
    <row r="244" spans="3:3" x14ac:dyDescent="0.2">
      <c r="C244" s="23"/>
    </row>
    <row r="245" spans="3:3" x14ac:dyDescent="0.2">
      <c r="C245" s="23"/>
    </row>
    <row r="246" spans="3:3" x14ac:dyDescent="0.2">
      <c r="C246" s="23"/>
    </row>
    <row r="247" spans="3:3" x14ac:dyDescent="0.2">
      <c r="C247" s="23"/>
    </row>
    <row r="248" spans="3:3" x14ac:dyDescent="0.2">
      <c r="C248" s="23"/>
    </row>
    <row r="249" spans="3:3" x14ac:dyDescent="0.2">
      <c r="C249" s="23"/>
    </row>
    <row r="250" spans="3:3" x14ac:dyDescent="0.2">
      <c r="C250" s="23"/>
    </row>
    <row r="251" spans="3:3" x14ac:dyDescent="0.2">
      <c r="C251" s="23"/>
    </row>
    <row r="252" spans="3:3" x14ac:dyDescent="0.2">
      <c r="C252" s="23"/>
    </row>
    <row r="253" spans="3:3" x14ac:dyDescent="0.2">
      <c r="C253" s="23"/>
    </row>
    <row r="254" spans="3:3" x14ac:dyDescent="0.2">
      <c r="C254" s="23"/>
    </row>
    <row r="255" spans="3:3" x14ac:dyDescent="0.2">
      <c r="C255" s="23"/>
    </row>
    <row r="256" spans="3:3" x14ac:dyDescent="0.2">
      <c r="C256" s="23"/>
    </row>
    <row r="257" spans="3:3" x14ac:dyDescent="0.2">
      <c r="C257" s="23"/>
    </row>
    <row r="258" spans="3:3" x14ac:dyDescent="0.2">
      <c r="C258" s="23"/>
    </row>
    <row r="259" spans="3:3" x14ac:dyDescent="0.2">
      <c r="C259" s="23"/>
    </row>
    <row r="260" spans="3:3" x14ac:dyDescent="0.2">
      <c r="C260" s="23"/>
    </row>
    <row r="261" spans="3:3" x14ac:dyDescent="0.2">
      <c r="C261" s="23"/>
    </row>
    <row r="262" spans="3:3" x14ac:dyDescent="0.2">
      <c r="C262" s="23"/>
    </row>
    <row r="263" spans="3:3" x14ac:dyDescent="0.2">
      <c r="C263" s="23"/>
    </row>
    <row r="264" spans="3:3" x14ac:dyDescent="0.2">
      <c r="C264" s="23"/>
    </row>
    <row r="265" spans="3:3" x14ac:dyDescent="0.2">
      <c r="C265" s="23"/>
    </row>
    <row r="266" spans="3:3" x14ac:dyDescent="0.2">
      <c r="C266" s="23"/>
    </row>
    <row r="267" spans="3:3" x14ac:dyDescent="0.2">
      <c r="C267" s="23"/>
    </row>
    <row r="268" spans="3:3" x14ac:dyDescent="0.2">
      <c r="C268" s="23"/>
    </row>
    <row r="269" spans="3:3" x14ac:dyDescent="0.2">
      <c r="C269" s="23"/>
    </row>
    <row r="270" spans="3:3" x14ac:dyDescent="0.2">
      <c r="C270" s="23"/>
    </row>
    <row r="271" spans="3:3" x14ac:dyDescent="0.2">
      <c r="C271" s="23"/>
    </row>
    <row r="272" spans="3:3" x14ac:dyDescent="0.2">
      <c r="C272" s="23"/>
    </row>
    <row r="273" spans="3:3" x14ac:dyDescent="0.2">
      <c r="C273" s="23"/>
    </row>
    <row r="274" spans="3:3" x14ac:dyDescent="0.2">
      <c r="C274" s="23"/>
    </row>
    <row r="275" spans="3:3" x14ac:dyDescent="0.2">
      <c r="C275" s="23"/>
    </row>
    <row r="276" spans="3:3" x14ac:dyDescent="0.2">
      <c r="C276" s="23"/>
    </row>
    <row r="277" spans="3:3" x14ac:dyDescent="0.2">
      <c r="C277" s="23"/>
    </row>
    <row r="278" spans="3:3" x14ac:dyDescent="0.2">
      <c r="C278" s="23"/>
    </row>
    <row r="279" spans="3:3" x14ac:dyDescent="0.2">
      <c r="C279" s="23"/>
    </row>
    <row r="280" spans="3:3" x14ac:dyDescent="0.2">
      <c r="C280" s="23"/>
    </row>
    <row r="281" spans="3:3" x14ac:dyDescent="0.2">
      <c r="C281" s="23"/>
    </row>
    <row r="282" spans="3:3" x14ac:dyDescent="0.2">
      <c r="C282" s="23"/>
    </row>
    <row r="283" spans="3:3" x14ac:dyDescent="0.2">
      <c r="C283" s="23"/>
    </row>
    <row r="284" spans="3:3" x14ac:dyDescent="0.2">
      <c r="C284" s="23"/>
    </row>
    <row r="285" spans="3:3" x14ac:dyDescent="0.2">
      <c r="C285" s="23"/>
    </row>
    <row r="286" spans="3:3" x14ac:dyDescent="0.2">
      <c r="C286" s="23"/>
    </row>
    <row r="287" spans="3:3" x14ac:dyDescent="0.2">
      <c r="C287" s="23"/>
    </row>
    <row r="288" spans="3:3" x14ac:dyDescent="0.2">
      <c r="C288" s="23"/>
    </row>
    <row r="289" spans="3:3" x14ac:dyDescent="0.2">
      <c r="C289" s="23"/>
    </row>
    <row r="290" spans="3:3" x14ac:dyDescent="0.2">
      <c r="C290" s="23"/>
    </row>
    <row r="291" spans="3:3" x14ac:dyDescent="0.2">
      <c r="C291" s="23"/>
    </row>
    <row r="292" spans="3:3" x14ac:dyDescent="0.2">
      <c r="C292" s="23"/>
    </row>
    <row r="293" spans="3:3" x14ac:dyDescent="0.2">
      <c r="C293" s="23"/>
    </row>
    <row r="294" spans="3:3" x14ac:dyDescent="0.2">
      <c r="C294" s="23"/>
    </row>
    <row r="295" spans="3:3" x14ac:dyDescent="0.2">
      <c r="C295" s="23"/>
    </row>
    <row r="296" spans="3:3" x14ac:dyDescent="0.2">
      <c r="C296" s="23"/>
    </row>
    <row r="297" spans="3:3" x14ac:dyDescent="0.2">
      <c r="C297" s="23"/>
    </row>
    <row r="298" spans="3:3" x14ac:dyDescent="0.2">
      <c r="C298" s="23"/>
    </row>
    <row r="299" spans="3:3" x14ac:dyDescent="0.2">
      <c r="C299" s="23"/>
    </row>
    <row r="300" spans="3:3" x14ac:dyDescent="0.2">
      <c r="C300" s="23"/>
    </row>
    <row r="301" spans="3:3" x14ac:dyDescent="0.2">
      <c r="C301" s="23"/>
    </row>
    <row r="302" spans="3:3" x14ac:dyDescent="0.2">
      <c r="C302" s="23"/>
    </row>
    <row r="303" spans="3:3" x14ac:dyDescent="0.2">
      <c r="C303" s="23"/>
    </row>
    <row r="304" spans="3:3" x14ac:dyDescent="0.2">
      <c r="C304" s="23"/>
    </row>
    <row r="305" spans="3:3" x14ac:dyDescent="0.2">
      <c r="C305" s="23"/>
    </row>
    <row r="306" spans="3:3" x14ac:dyDescent="0.2">
      <c r="C306" s="23"/>
    </row>
    <row r="307" spans="3:3" x14ac:dyDescent="0.2">
      <c r="C307" s="23"/>
    </row>
    <row r="308" spans="3:3" x14ac:dyDescent="0.2">
      <c r="C308" s="23"/>
    </row>
    <row r="309" spans="3:3" x14ac:dyDescent="0.2">
      <c r="C309" s="23"/>
    </row>
    <row r="310" spans="3:3" x14ac:dyDescent="0.2">
      <c r="C310" s="23"/>
    </row>
    <row r="311" spans="3:3" x14ac:dyDescent="0.2">
      <c r="C311" s="23"/>
    </row>
    <row r="312" spans="3:3" x14ac:dyDescent="0.2">
      <c r="C312" s="23"/>
    </row>
    <row r="313" spans="3:3" x14ac:dyDescent="0.2">
      <c r="C313" s="23"/>
    </row>
    <row r="314" spans="3:3" x14ac:dyDescent="0.2">
      <c r="C314" s="23"/>
    </row>
    <row r="315" spans="3:3" x14ac:dyDescent="0.2">
      <c r="C315" s="23"/>
    </row>
    <row r="316" spans="3:3" x14ac:dyDescent="0.2">
      <c r="C316" s="23"/>
    </row>
    <row r="317" spans="3:3" x14ac:dyDescent="0.2">
      <c r="C317" s="23"/>
    </row>
    <row r="318" spans="3:3" x14ac:dyDescent="0.2">
      <c r="C318" s="23"/>
    </row>
    <row r="319" spans="3:3" x14ac:dyDescent="0.2">
      <c r="C319" s="23"/>
    </row>
    <row r="320" spans="3:3" x14ac:dyDescent="0.2">
      <c r="C320" s="23"/>
    </row>
    <row r="321" spans="3:3" x14ac:dyDescent="0.2">
      <c r="C321" s="23"/>
    </row>
    <row r="322" spans="3:3" x14ac:dyDescent="0.2">
      <c r="C322" s="23"/>
    </row>
    <row r="323" spans="3:3" x14ac:dyDescent="0.2">
      <c r="C323" s="23"/>
    </row>
    <row r="324" spans="3:3" x14ac:dyDescent="0.2">
      <c r="C324" s="23"/>
    </row>
    <row r="325" spans="3:3" x14ac:dyDescent="0.2">
      <c r="C325" s="23"/>
    </row>
  </sheetData>
  <sheetProtection password="8429" sheet="1" objects="1" scenarios="1"/>
  <mergeCells count="5">
    <mergeCell ref="B5:D5"/>
    <mergeCell ref="B6:D6"/>
    <mergeCell ref="B4:D4"/>
    <mergeCell ref="C1:D1"/>
    <mergeCell ref="C2:D2"/>
  </mergeCells>
  <phoneticPr fontId="3" type="noConversion"/>
  <dataValidations count="1">
    <dataValidation type="list" allowBlank="1" showInputMessage="1" showErrorMessage="1" sqref="C1:D1" xr:uid="{00000000-0002-0000-0A00-000000000000}">
      <formula1>LIQ</formula1>
    </dataValidation>
  </dataValidations>
  <printOptions horizontalCentered="1" verticalCentered="1" gridLinesSet="0"/>
  <pageMargins left="0.78740157480314965" right="0.78740157480314965" top="0.98425196850393704" bottom="0.98425196850393704" header="0.51181102362204722" footer="0.51181102362204722"/>
  <pageSetup scale="75" orientation="portrait" horizontalDpi="240" verticalDpi="144" r:id="rId1"/>
  <headerFooter alignWithMargins="0">
    <oddHeader>&amp;A</oddHeader>
    <oddFooter>Página &amp;P</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5"/>
  <dimension ref="A2:G28"/>
  <sheetViews>
    <sheetView showGridLines="0" zoomScaleNormal="100" workbookViewId="0">
      <selection activeCell="D27" sqref="D27"/>
    </sheetView>
  </sheetViews>
  <sheetFormatPr baseColWidth="10" defaultRowHeight="12.75" x14ac:dyDescent="0.2"/>
  <cols>
    <col min="1" max="1" width="27.85546875" style="2" bestFit="1" customWidth="1"/>
    <col min="2" max="2" width="27" style="2" customWidth="1"/>
    <col min="3" max="3" width="29.42578125" style="2" customWidth="1"/>
    <col min="4" max="4" width="26" style="2" customWidth="1"/>
    <col min="5" max="6" width="22.28515625" style="2" customWidth="1"/>
    <col min="7" max="7" width="12.7109375" style="2" customWidth="1"/>
    <col min="8" max="16384" width="11.42578125" style="2"/>
  </cols>
  <sheetData>
    <row r="2" spans="1:7" x14ac:dyDescent="0.2">
      <c r="A2" s="739" t="s">
        <v>37</v>
      </c>
      <c r="B2" s="739"/>
      <c r="C2" s="739"/>
      <c r="D2" s="739"/>
      <c r="E2" s="739"/>
      <c r="F2" s="739"/>
    </row>
    <row r="3" spans="1:7" x14ac:dyDescent="0.2">
      <c r="A3" s="739" t="s">
        <v>534</v>
      </c>
      <c r="B3" s="739"/>
      <c r="C3" s="739"/>
      <c r="D3" s="739"/>
      <c r="E3" s="739"/>
      <c r="F3" s="739"/>
    </row>
    <row r="4" spans="1:7" x14ac:dyDescent="0.2">
      <c r="A4" s="739" t="s">
        <v>38</v>
      </c>
      <c r="B4" s="739"/>
      <c r="C4" s="739"/>
      <c r="D4" s="739"/>
      <c r="E4" s="739"/>
      <c r="F4" s="739"/>
    </row>
    <row r="5" spans="1:7" x14ac:dyDescent="0.2">
      <c r="A5" s="751" t="s">
        <v>883</v>
      </c>
      <c r="B5" s="739"/>
      <c r="C5" s="739"/>
      <c r="D5" s="739"/>
      <c r="E5" s="739"/>
      <c r="F5" s="739"/>
    </row>
    <row r="7" spans="1:7" ht="15.75" x14ac:dyDescent="0.25">
      <c r="A7" s="750" t="s">
        <v>283</v>
      </c>
      <c r="B7" s="750"/>
      <c r="C7" s="750"/>
      <c r="D7" s="750"/>
      <c r="E7" s="750"/>
      <c r="F7" s="750"/>
    </row>
    <row r="8" spans="1:7" ht="13.5" thickBot="1" x14ac:dyDescent="0.25"/>
    <row r="9" spans="1:7" ht="31.5" customHeight="1" thickBot="1" x14ac:dyDescent="0.25">
      <c r="A9" s="357" t="s">
        <v>39</v>
      </c>
      <c r="B9" s="358" t="s">
        <v>40</v>
      </c>
      <c r="C9" s="358" t="s">
        <v>41</v>
      </c>
      <c r="D9" s="358" t="s">
        <v>42</v>
      </c>
      <c r="E9" s="358" t="s">
        <v>43</v>
      </c>
      <c r="F9" s="359" t="s">
        <v>44</v>
      </c>
      <c r="G9" s="464"/>
    </row>
    <row r="10" spans="1:7" ht="18" customHeight="1" x14ac:dyDescent="0.2">
      <c r="A10" s="360" t="s">
        <v>45</v>
      </c>
      <c r="B10" s="446">
        <f>'Formulario 5-Compromisos'!B10+'Formulario 5-Compromisos'!B25+'Formulario 5-Compromisos'!B40+'Formulario 5-Compromisos'!B55</f>
        <v>542359397.52999997</v>
      </c>
      <c r="C10" s="446">
        <f>'Formulario 5-Compromisos'!C10+'Formulario 5-Compromisos'!C25+'Formulario 5-Compromisos'!C40+'Formulario 5-Compromisos'!C55</f>
        <v>513926063.13999999</v>
      </c>
      <c r="D10" s="446">
        <f>'Formulario 5-Compromisos'!D10+'Formulario 5-Compromisos'!D25+'Formulario 5-Compromisos'!D40+'Formulario 5-Compromisos'!D55</f>
        <v>0</v>
      </c>
      <c r="E10" s="446">
        <f>C10+D10</f>
        <v>513926063.13999999</v>
      </c>
      <c r="F10" s="446">
        <f>B10-E10</f>
        <v>28433334.389999986</v>
      </c>
    </row>
    <row r="11" spans="1:7" ht="18" customHeight="1" x14ac:dyDescent="0.2">
      <c r="A11" s="361" t="s">
        <v>46</v>
      </c>
      <c r="B11" s="446">
        <f>'Formulario 5-Compromisos'!B11+'Formulario 5-Compromisos'!B26+'Formulario 5-Compromisos'!B41+'Formulario 5-Compromisos'!B56</f>
        <v>354608958.14999998</v>
      </c>
      <c r="C11" s="446">
        <f>'Formulario 5-Compromisos'!C11+'Formulario 5-Compromisos'!C26+'Formulario 5-Compromisos'!C41+'Formulario 5-Compromisos'!C56</f>
        <v>189288003.5</v>
      </c>
      <c r="D11" s="446">
        <f>'Formulario 5-Compromisos'!D11+'Formulario 5-Compromisos'!D26+'Formulario 5-Compromisos'!D41+'Formulario 5-Compromisos'!D56</f>
        <v>36443068.649999999</v>
      </c>
      <c r="E11" s="448">
        <f t="shared" ref="E11:E19" si="0">C11+D11</f>
        <v>225731072.15000001</v>
      </c>
      <c r="F11" s="448">
        <f t="shared" ref="F11:F19" si="1">B11-E11</f>
        <v>128877885.99999997</v>
      </c>
    </row>
    <row r="12" spans="1:7" ht="18" customHeight="1" x14ac:dyDescent="0.2">
      <c r="A12" s="361" t="s">
        <v>47</v>
      </c>
      <c r="B12" s="446">
        <f>'Formulario 5-Compromisos'!B12+'Formulario 5-Compromisos'!B27+'Formulario 5-Compromisos'!B42+'Formulario 5-Compromisos'!B57</f>
        <v>246077620.25999999</v>
      </c>
      <c r="C12" s="446">
        <f>'Formulario 5-Compromisos'!C12+'Formulario 5-Compromisos'!C27+'Formulario 5-Compromisos'!C42+'Formulario 5-Compromisos'!C57</f>
        <v>169396835.31999999</v>
      </c>
      <c r="D12" s="446">
        <f>'Formulario 5-Compromisos'!D12+'Formulario 5-Compromisos'!D27+'Formulario 5-Compromisos'!D42+'Formulario 5-Compromisos'!D57</f>
        <v>0</v>
      </c>
      <c r="E12" s="448">
        <f t="shared" si="0"/>
        <v>169396835.31999999</v>
      </c>
      <c r="F12" s="448">
        <f t="shared" si="1"/>
        <v>76680784.939999998</v>
      </c>
    </row>
    <row r="13" spans="1:7" ht="18" customHeight="1" x14ac:dyDescent="0.2">
      <c r="A13" s="361" t="s">
        <v>48</v>
      </c>
      <c r="B13" s="446">
        <f>'Formulario 5-Compromisos'!B13+'Formulario 5-Compromisos'!B28+'Formulario 5-Compromisos'!B43+'Formulario 5-Compromisos'!B58</f>
        <v>5235663.4800000004</v>
      </c>
      <c r="C13" s="446">
        <f>'Formulario 5-Compromisos'!C13+'Formulario 5-Compromisos'!C28+'Formulario 5-Compromisos'!C43+'Formulario 5-Compromisos'!C58</f>
        <v>4688103.2699999996</v>
      </c>
      <c r="D13" s="446">
        <f>'Formulario 5-Compromisos'!D13+'Formulario 5-Compromisos'!D28+'Formulario 5-Compromisos'!D43+'Formulario 5-Compromisos'!D58</f>
        <v>0</v>
      </c>
      <c r="E13" s="448">
        <f t="shared" si="0"/>
        <v>4688103.2699999996</v>
      </c>
      <c r="F13" s="448">
        <f t="shared" si="1"/>
        <v>547560.21000000089</v>
      </c>
    </row>
    <row r="14" spans="1:7" ht="18" customHeight="1" x14ac:dyDescent="0.2">
      <c r="A14" s="361" t="s">
        <v>49</v>
      </c>
      <c r="B14" s="446">
        <f>'Formulario 5-Compromisos'!B14+'Formulario 5-Compromisos'!B29+'Formulario 5-Compromisos'!B44+'Formulario 5-Compromisos'!B59</f>
        <v>0</v>
      </c>
      <c r="C14" s="446">
        <f>'Formulario 5-Compromisos'!C14+'Formulario 5-Compromisos'!C29+'Formulario 5-Compromisos'!C44+'Formulario 5-Compromisos'!C59</f>
        <v>0</v>
      </c>
      <c r="D14" s="446">
        <f>'Formulario 5-Compromisos'!D14+'Formulario 5-Compromisos'!D29+'Formulario 5-Compromisos'!D44+'Formulario 5-Compromisos'!D59</f>
        <v>0</v>
      </c>
      <c r="E14" s="448">
        <f t="shared" si="0"/>
        <v>0</v>
      </c>
      <c r="F14" s="448">
        <f t="shared" si="1"/>
        <v>0</v>
      </c>
    </row>
    <row r="15" spans="1:7" ht="18" customHeight="1" x14ac:dyDescent="0.2">
      <c r="A15" s="361" t="s">
        <v>50</v>
      </c>
      <c r="B15" s="446">
        <f>'Formulario 5-Compromisos'!B15+'Formulario 5-Compromisos'!B30+'Formulario 5-Compromisos'!B45+'Formulario 5-Compromisos'!B60</f>
        <v>1843081458.3499999</v>
      </c>
      <c r="C15" s="446">
        <f>'Formulario 5-Compromisos'!C15+'Formulario 5-Compromisos'!C30+'Formulario 5-Compromisos'!C45+'Formulario 5-Compromisos'!C60</f>
        <v>1293340453.6999998</v>
      </c>
      <c r="D15" s="446">
        <f>'Formulario 5-Compromisos'!D15+'Formulario 5-Compromisos'!D30+'Formulario 5-Compromisos'!D45+'Formulario 5-Compromisos'!D60</f>
        <v>200689190.31999999</v>
      </c>
      <c r="E15" s="448">
        <f t="shared" si="0"/>
        <v>1494029644.0199997</v>
      </c>
      <c r="F15" s="448">
        <f t="shared" si="1"/>
        <v>349051814.33000016</v>
      </c>
    </row>
    <row r="16" spans="1:7" ht="18" customHeight="1" x14ac:dyDescent="0.2">
      <c r="A16" s="361" t="s">
        <v>51</v>
      </c>
      <c r="B16" s="446">
        <f>'Formulario 5-Compromisos'!B16+'Formulario 5-Compromisos'!B31+'Formulario 5-Compromisos'!B46+'Formulario 5-Compromisos'!B61</f>
        <v>126697877.41</v>
      </c>
      <c r="C16" s="446">
        <f>'Formulario 5-Compromisos'!C16+'Formulario 5-Compromisos'!C31+'Formulario 5-Compromisos'!C46+'Formulario 5-Compromisos'!C61</f>
        <v>92290023.25999999</v>
      </c>
      <c r="D16" s="446">
        <f>'Formulario 5-Compromisos'!D16+'Formulario 5-Compromisos'!D31+'Formulario 5-Compromisos'!D46+'Formulario 5-Compromisos'!D61</f>
        <v>0</v>
      </c>
      <c r="E16" s="448">
        <f t="shared" si="0"/>
        <v>92290023.25999999</v>
      </c>
      <c r="F16" s="448">
        <f t="shared" si="1"/>
        <v>34407854.150000006</v>
      </c>
    </row>
    <row r="17" spans="1:6" ht="18" customHeight="1" x14ac:dyDescent="0.2">
      <c r="A17" s="361" t="s">
        <v>52</v>
      </c>
      <c r="B17" s="446">
        <f>'Formulario 5-Compromisos'!B17+'Formulario 5-Compromisos'!B32+'Formulario 5-Compromisos'!B47+'Formulario 5-Compromisos'!B62</f>
        <v>2489</v>
      </c>
      <c r="C17" s="446">
        <f>'Formulario 5-Compromisos'!C17+'Formulario 5-Compromisos'!C32+'Formulario 5-Compromisos'!C47+'Formulario 5-Compromisos'!C62</f>
        <v>0</v>
      </c>
      <c r="D17" s="446">
        <f>'Formulario 5-Compromisos'!D17+'Formulario 5-Compromisos'!D32+'Formulario 5-Compromisos'!D47+'Formulario 5-Compromisos'!D62</f>
        <v>0</v>
      </c>
      <c r="E17" s="448">
        <f t="shared" si="0"/>
        <v>0</v>
      </c>
      <c r="F17" s="448">
        <f t="shared" si="1"/>
        <v>2489</v>
      </c>
    </row>
    <row r="18" spans="1:6" ht="18" customHeight="1" x14ac:dyDescent="0.2">
      <c r="A18" s="361" t="s">
        <v>53</v>
      </c>
      <c r="B18" s="446">
        <f>'Formulario 5-Compromisos'!B18+'Formulario 5-Compromisos'!B33+'Formulario 5-Compromisos'!B48+'Formulario 5-Compromisos'!B63</f>
        <v>12757307.35</v>
      </c>
      <c r="C18" s="446">
        <f>'Formulario 5-Compromisos'!C18+'Formulario 5-Compromisos'!C33+'Formulario 5-Compromisos'!C48+'Formulario 5-Compromisos'!C63</f>
        <v>11550471.66</v>
      </c>
      <c r="D18" s="446">
        <f>'Formulario 5-Compromisos'!D18+'Formulario 5-Compromisos'!D33+'Formulario 5-Compromisos'!D48+'Formulario 5-Compromisos'!D63</f>
        <v>0</v>
      </c>
      <c r="E18" s="448">
        <f t="shared" si="0"/>
        <v>11550471.66</v>
      </c>
      <c r="F18" s="448">
        <f t="shared" si="1"/>
        <v>1206835.6899999995</v>
      </c>
    </row>
    <row r="19" spans="1:6" ht="18" customHeight="1" x14ac:dyDescent="0.2">
      <c r="A19" s="608" t="s">
        <v>54</v>
      </c>
      <c r="B19" s="609">
        <f>'Formulario 5-Compromisos'!B19+'Formulario 5-Compromisos'!B34+'Formulario 5-Compromisos'!B49+'Formulario 5-Compromisos'!B64</f>
        <v>41262.5</v>
      </c>
      <c r="C19" s="609">
        <f>'Formulario 5-Compromisos'!C19+'Formulario 5-Compromisos'!C34+'Formulario 5-Compromisos'!C49+'Formulario 5-Compromisos'!C64</f>
        <v>0</v>
      </c>
      <c r="D19" s="609">
        <f>'Formulario 5-Compromisos'!D19+'Formulario 5-Compromisos'!D34+'Formulario 5-Compromisos'!D49+'Formulario 5-Compromisos'!D64</f>
        <v>0</v>
      </c>
      <c r="E19" s="610">
        <f t="shared" si="0"/>
        <v>0</v>
      </c>
      <c r="F19" s="610">
        <f t="shared" si="1"/>
        <v>41262.5</v>
      </c>
    </row>
    <row r="20" spans="1:6" x14ac:dyDescent="0.2">
      <c r="A20" s="611" t="s">
        <v>544</v>
      </c>
      <c r="B20" s="168">
        <f>SUM(B10:B19)</f>
        <v>3130862034.0299997</v>
      </c>
      <c r="C20" s="168">
        <f>SUM(C10:C19)</f>
        <v>2274479953.8499994</v>
      </c>
      <c r="D20" s="168">
        <f>SUM(D10:D19)</f>
        <v>237132258.97</v>
      </c>
      <c r="E20" s="168">
        <f>SUM(E10:E19)</f>
        <v>2511612212.8199997</v>
      </c>
      <c r="F20" s="168">
        <f>SUM(F10:F19)</f>
        <v>619249821.21000016</v>
      </c>
    </row>
    <row r="22" spans="1:6" ht="14.25" x14ac:dyDescent="0.2">
      <c r="A22" s="352" t="s">
        <v>997</v>
      </c>
      <c r="B22" s="352"/>
      <c r="C22" s="452"/>
      <c r="D22" s="452"/>
      <c r="E22" s="452"/>
    </row>
    <row r="23" spans="1:6" ht="15" x14ac:dyDescent="0.25">
      <c r="A23" s="451" t="s">
        <v>55</v>
      </c>
      <c r="B23" s="461"/>
      <c r="C23" s="452"/>
      <c r="D23" s="451" t="s">
        <v>56</v>
      </c>
      <c r="E23" s="461"/>
    </row>
    <row r="24" spans="1:6" ht="14.25" x14ac:dyDescent="0.2">
      <c r="A24" s="452"/>
      <c r="B24" s="452"/>
      <c r="C24" s="452"/>
      <c r="D24" s="452"/>
      <c r="E24" s="452"/>
    </row>
    <row r="25" spans="1:6" ht="14.25" x14ac:dyDescent="0.2">
      <c r="A25" s="452"/>
      <c r="B25" s="452"/>
      <c r="C25" s="452"/>
      <c r="D25" s="452"/>
      <c r="E25" s="452"/>
    </row>
    <row r="26" spans="1:6" ht="14.25" x14ac:dyDescent="0.2">
      <c r="A26" s="355" t="s">
        <v>1013</v>
      </c>
      <c r="B26" s="355"/>
      <c r="C26" s="452"/>
      <c r="D26" s="701">
        <v>43494</v>
      </c>
      <c r="E26" s="452"/>
    </row>
    <row r="27" spans="1:6" ht="15" x14ac:dyDescent="0.25">
      <c r="A27" s="463" t="s">
        <v>57</v>
      </c>
      <c r="B27" s="452"/>
      <c r="C27" s="452"/>
      <c r="D27" s="451" t="s">
        <v>58</v>
      </c>
      <c r="E27" s="461"/>
    </row>
    <row r="28" spans="1:6" ht="14.25" x14ac:dyDescent="0.2">
      <c r="A28" s="452"/>
      <c r="B28" s="452"/>
      <c r="C28" s="452"/>
      <c r="D28" s="452"/>
      <c r="E28" s="452"/>
    </row>
  </sheetData>
  <sheetProtection password="8429" sheet="1" objects="1" scenarios="1"/>
  <mergeCells count="5">
    <mergeCell ref="A7:F7"/>
    <mergeCell ref="A2:F2"/>
    <mergeCell ref="A3:F3"/>
    <mergeCell ref="A4:F4"/>
    <mergeCell ref="A5:F5"/>
  </mergeCells>
  <phoneticPr fontId="0"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6"/>
  <dimension ref="A2:G73"/>
  <sheetViews>
    <sheetView showGridLines="0" topLeftCell="A37" zoomScaleNormal="100" workbookViewId="0">
      <selection activeCell="A52" sqref="A52:F52"/>
    </sheetView>
  </sheetViews>
  <sheetFormatPr baseColWidth="10" defaultRowHeight="12.75" x14ac:dyDescent="0.2"/>
  <cols>
    <col min="1" max="1" width="27.85546875" style="1" bestFit="1" customWidth="1"/>
    <col min="2" max="2" width="21.85546875" style="1" customWidth="1"/>
    <col min="3" max="3" width="23.7109375" style="1" customWidth="1"/>
    <col min="4" max="4" width="21.5703125" style="1" customWidth="1"/>
    <col min="5" max="5" width="29.28515625" style="1" customWidth="1"/>
    <col min="6" max="6" width="27.28515625" style="1" customWidth="1"/>
    <col min="7" max="7" width="22.7109375" style="1" customWidth="1"/>
    <col min="8" max="16384" width="11.42578125" style="1"/>
  </cols>
  <sheetData>
    <row r="2" spans="1:7" x14ac:dyDescent="0.2">
      <c r="A2" s="739" t="s">
        <v>59</v>
      </c>
      <c r="B2" s="739"/>
      <c r="C2" s="739"/>
      <c r="D2" s="739"/>
      <c r="E2" s="739"/>
      <c r="F2" s="739"/>
    </row>
    <row r="3" spans="1:7" x14ac:dyDescent="0.2">
      <c r="A3" s="739" t="str">
        <f>+'LISTA DE HOJAS'!A1</f>
        <v>MUNICIPALIDAD DE TARRAZU</v>
      </c>
      <c r="B3" s="739"/>
      <c r="C3" s="739"/>
      <c r="D3" s="739"/>
      <c r="E3" s="739"/>
      <c r="F3" s="739"/>
    </row>
    <row r="4" spans="1:7" x14ac:dyDescent="0.2">
      <c r="A4" s="739" t="s">
        <v>38</v>
      </c>
      <c r="B4" s="739"/>
      <c r="C4" s="739"/>
      <c r="D4" s="739"/>
      <c r="E4" s="739"/>
      <c r="F4" s="739"/>
    </row>
    <row r="5" spans="1:7" x14ac:dyDescent="0.2">
      <c r="A5" s="752" t="s">
        <v>883</v>
      </c>
      <c r="B5" s="753"/>
      <c r="C5" s="753"/>
      <c r="D5" s="753"/>
      <c r="E5" s="753"/>
      <c r="F5" s="753"/>
    </row>
    <row r="7" spans="1:7" ht="15.75" x14ac:dyDescent="0.25">
      <c r="A7" s="750" t="s">
        <v>60</v>
      </c>
      <c r="B7" s="750"/>
      <c r="C7" s="750"/>
      <c r="D7" s="750"/>
      <c r="E7" s="750"/>
      <c r="F7" s="750"/>
    </row>
    <row r="8" spans="1:7" ht="13.5" thickBot="1" x14ac:dyDescent="0.25"/>
    <row r="9" spans="1:7" ht="26.25" thickBot="1" x14ac:dyDescent="0.25">
      <c r="A9" s="357" t="s">
        <v>39</v>
      </c>
      <c r="B9" s="358" t="s">
        <v>40</v>
      </c>
      <c r="C9" s="358" t="s">
        <v>41</v>
      </c>
      <c r="D9" s="358" t="s">
        <v>42</v>
      </c>
      <c r="E9" s="358" t="s">
        <v>43</v>
      </c>
      <c r="F9" s="359" t="s">
        <v>44</v>
      </c>
      <c r="G9" s="359" t="s">
        <v>61</v>
      </c>
    </row>
    <row r="10" spans="1:7" x14ac:dyDescent="0.2">
      <c r="A10" s="360" t="s">
        <v>45</v>
      </c>
      <c r="B10" s="444">
        <v>249227032.12</v>
      </c>
      <c r="C10" s="444">
        <v>245060110.96000001</v>
      </c>
      <c r="D10" s="444"/>
      <c r="E10" s="446">
        <f>C10+D10</f>
        <v>245060110.96000001</v>
      </c>
      <c r="F10" s="446">
        <f>B10-E10</f>
        <v>4166921.1599999964</v>
      </c>
      <c r="G10" s="447"/>
    </row>
    <row r="11" spans="1:7" x14ac:dyDescent="0.2">
      <c r="A11" s="361" t="s">
        <v>46</v>
      </c>
      <c r="B11" s="445">
        <v>35618914.340000004</v>
      </c>
      <c r="C11" s="445">
        <v>29328084.890000001</v>
      </c>
      <c r="D11" s="445"/>
      <c r="E11" s="448">
        <f t="shared" ref="E11:E19" si="0">C11+D11</f>
        <v>29328084.890000001</v>
      </c>
      <c r="F11" s="448">
        <f t="shared" ref="F11:F19" si="1">B11-E11</f>
        <v>6290829.450000003</v>
      </c>
      <c r="G11" s="447"/>
    </row>
    <row r="12" spans="1:7" x14ac:dyDescent="0.2">
      <c r="A12" s="361" t="s">
        <v>47</v>
      </c>
      <c r="B12" s="445">
        <v>16100052</v>
      </c>
      <c r="C12" s="445">
        <v>11484672.6</v>
      </c>
      <c r="D12" s="445"/>
      <c r="E12" s="448">
        <f t="shared" si="0"/>
        <v>11484672.6</v>
      </c>
      <c r="F12" s="448">
        <f t="shared" si="1"/>
        <v>4615379.4000000004</v>
      </c>
      <c r="G12" s="447"/>
    </row>
    <row r="13" spans="1:7" x14ac:dyDescent="0.2">
      <c r="A13" s="361" t="s">
        <v>48</v>
      </c>
      <c r="B13" s="445"/>
      <c r="C13" s="445"/>
      <c r="D13" s="445"/>
      <c r="E13" s="448">
        <f t="shared" si="0"/>
        <v>0</v>
      </c>
      <c r="F13" s="448">
        <f t="shared" si="1"/>
        <v>0</v>
      </c>
      <c r="G13" s="447"/>
    </row>
    <row r="14" spans="1:7" x14ac:dyDescent="0.2">
      <c r="A14" s="361" t="s">
        <v>49</v>
      </c>
      <c r="B14" s="445"/>
      <c r="C14" s="445"/>
      <c r="D14" s="445"/>
      <c r="E14" s="448">
        <f t="shared" si="0"/>
        <v>0</v>
      </c>
      <c r="F14" s="448">
        <f t="shared" si="1"/>
        <v>0</v>
      </c>
      <c r="G14" s="447"/>
    </row>
    <row r="15" spans="1:7" x14ac:dyDescent="0.2">
      <c r="A15" s="361" t="s">
        <v>50</v>
      </c>
      <c r="B15" s="445">
        <v>16931555</v>
      </c>
      <c r="C15" s="445">
        <v>12831414.140000001</v>
      </c>
      <c r="D15" s="445"/>
      <c r="E15" s="448">
        <f t="shared" si="0"/>
        <v>12831414.140000001</v>
      </c>
      <c r="F15" s="448">
        <f t="shared" si="1"/>
        <v>4100140.8599999994</v>
      </c>
      <c r="G15" s="447"/>
    </row>
    <row r="16" spans="1:7" x14ac:dyDescent="0.2">
      <c r="A16" s="361" t="s">
        <v>51</v>
      </c>
      <c r="B16" s="445">
        <v>117097877.41</v>
      </c>
      <c r="C16" s="445">
        <v>91141887.989999995</v>
      </c>
      <c r="D16" s="445"/>
      <c r="E16" s="448">
        <f t="shared" si="0"/>
        <v>91141887.989999995</v>
      </c>
      <c r="F16" s="448">
        <f t="shared" si="1"/>
        <v>25955989.420000002</v>
      </c>
      <c r="G16" s="447"/>
    </row>
    <row r="17" spans="1:7" x14ac:dyDescent="0.2">
      <c r="A17" s="361" t="s">
        <v>52</v>
      </c>
      <c r="B17" s="445">
        <v>2489</v>
      </c>
      <c r="C17" s="445"/>
      <c r="D17" s="445"/>
      <c r="E17" s="448">
        <f t="shared" si="0"/>
        <v>0</v>
      </c>
      <c r="F17" s="448">
        <f t="shared" si="1"/>
        <v>2489</v>
      </c>
      <c r="G17" s="447"/>
    </row>
    <row r="18" spans="1:7" x14ac:dyDescent="0.2">
      <c r="A18" s="361" t="s">
        <v>53</v>
      </c>
      <c r="B18" s="445"/>
      <c r="C18" s="445"/>
      <c r="D18" s="445"/>
      <c r="E18" s="448">
        <f t="shared" si="0"/>
        <v>0</v>
      </c>
      <c r="F18" s="448">
        <f t="shared" si="1"/>
        <v>0</v>
      </c>
      <c r="G18" s="447"/>
    </row>
    <row r="19" spans="1:7" x14ac:dyDescent="0.2">
      <c r="A19" s="361" t="s">
        <v>54</v>
      </c>
      <c r="B19" s="445">
        <v>41262.5</v>
      </c>
      <c r="C19" s="445"/>
      <c r="D19" s="445"/>
      <c r="E19" s="448">
        <f t="shared" si="0"/>
        <v>0</v>
      </c>
      <c r="F19" s="448">
        <f t="shared" si="1"/>
        <v>41262.5</v>
      </c>
      <c r="G19" s="447"/>
    </row>
    <row r="20" spans="1:7" x14ac:dyDescent="0.2">
      <c r="A20" s="167" t="s">
        <v>544</v>
      </c>
      <c r="B20" s="168">
        <f>SUM(B10:B19)</f>
        <v>435019182.37</v>
      </c>
      <c r="C20" s="168">
        <f>SUM(C10:C19)</f>
        <v>389846170.58000004</v>
      </c>
      <c r="D20" s="168">
        <f>SUM(D10:D19)</f>
        <v>0</v>
      </c>
      <c r="E20" s="168">
        <f>SUM(E10:E19)</f>
        <v>389846170.58000004</v>
      </c>
      <c r="F20" s="168">
        <f>SUM(F10:F19)</f>
        <v>45173011.789999999</v>
      </c>
      <c r="G20" s="432" t="s">
        <v>251</v>
      </c>
    </row>
    <row r="21" spans="1:7" x14ac:dyDescent="0.2">
      <c r="E21" s="690">
        <f>EGRESOS!B9</f>
        <v>389846170.57999998</v>
      </c>
      <c r="F21" s="691" t="s">
        <v>925</v>
      </c>
    </row>
    <row r="22" spans="1:7" ht="15.75" x14ac:dyDescent="0.25">
      <c r="A22" s="750" t="s">
        <v>62</v>
      </c>
      <c r="B22" s="750"/>
      <c r="C22" s="750"/>
      <c r="D22" s="750"/>
      <c r="E22" s="750"/>
      <c r="F22" s="750"/>
    </row>
    <row r="23" spans="1:7" ht="13.5" thickBot="1" x14ac:dyDescent="0.25"/>
    <row r="24" spans="1:7" ht="26.25" thickBot="1" x14ac:dyDescent="0.25">
      <c r="A24" s="357" t="s">
        <v>39</v>
      </c>
      <c r="B24" s="358" t="s">
        <v>40</v>
      </c>
      <c r="C24" s="358" t="s">
        <v>41</v>
      </c>
      <c r="D24" s="358" t="s">
        <v>42</v>
      </c>
      <c r="E24" s="358" t="s">
        <v>43</v>
      </c>
      <c r="F24" s="359" t="s">
        <v>44</v>
      </c>
      <c r="G24" s="359" t="s">
        <v>61</v>
      </c>
    </row>
    <row r="25" spans="1:7" x14ac:dyDescent="0.2">
      <c r="A25" s="360" t="s">
        <v>45</v>
      </c>
      <c r="B25" s="444">
        <v>190267183.13999999</v>
      </c>
      <c r="C25" s="444">
        <v>171688570.68000001</v>
      </c>
      <c r="D25" s="444"/>
      <c r="E25" s="446">
        <f>C25+D25</f>
        <v>171688570.68000001</v>
      </c>
      <c r="F25" s="446">
        <f>B25-E25</f>
        <v>18578612.459999979</v>
      </c>
      <c r="G25" s="447"/>
    </row>
    <row r="26" spans="1:7" x14ac:dyDescent="0.2">
      <c r="A26" s="361" t="s">
        <v>46</v>
      </c>
      <c r="B26" s="445">
        <v>186877670.72</v>
      </c>
      <c r="C26" s="445">
        <v>86657988.069999993</v>
      </c>
      <c r="D26" s="445"/>
      <c r="E26" s="448">
        <f t="shared" ref="E26:E34" si="2">C26+D26</f>
        <v>86657988.069999993</v>
      </c>
      <c r="F26" s="448">
        <f t="shared" ref="F26:F34" si="3">B26-E26</f>
        <v>100219682.65000001</v>
      </c>
      <c r="G26" s="447"/>
    </row>
    <row r="27" spans="1:7" x14ac:dyDescent="0.2">
      <c r="A27" s="361" t="s">
        <v>47</v>
      </c>
      <c r="B27" s="445">
        <v>99306888.260000005</v>
      </c>
      <c r="C27" s="445">
        <v>60704860.390000001</v>
      </c>
      <c r="D27" s="445"/>
      <c r="E27" s="448">
        <f t="shared" si="2"/>
        <v>60704860.390000001</v>
      </c>
      <c r="F27" s="448">
        <f t="shared" si="3"/>
        <v>38602027.870000005</v>
      </c>
      <c r="G27" s="447"/>
    </row>
    <row r="28" spans="1:7" x14ac:dyDescent="0.2">
      <c r="A28" s="361" t="s">
        <v>48</v>
      </c>
      <c r="B28" s="445"/>
      <c r="C28" s="445"/>
      <c r="D28" s="445"/>
      <c r="E28" s="448">
        <f t="shared" si="2"/>
        <v>0</v>
      </c>
      <c r="F28" s="448">
        <f t="shared" si="3"/>
        <v>0</v>
      </c>
      <c r="G28" s="447"/>
    </row>
    <row r="29" spans="1:7" x14ac:dyDescent="0.2">
      <c r="A29" s="361" t="s">
        <v>49</v>
      </c>
      <c r="B29" s="445"/>
      <c r="C29" s="445"/>
      <c r="D29" s="445"/>
      <c r="E29" s="448">
        <f t="shared" si="2"/>
        <v>0</v>
      </c>
      <c r="F29" s="448">
        <f t="shared" si="3"/>
        <v>0</v>
      </c>
      <c r="G29" s="447"/>
    </row>
    <row r="30" spans="1:7" ht="25.5" x14ac:dyDescent="0.2">
      <c r="A30" s="361" t="s">
        <v>50</v>
      </c>
      <c r="B30" s="445">
        <v>75554519</v>
      </c>
      <c r="C30" s="445">
        <v>43258446.399999999</v>
      </c>
      <c r="D30" s="445">
        <v>19144912.5</v>
      </c>
      <c r="E30" s="448">
        <f t="shared" si="2"/>
        <v>62403358.899999999</v>
      </c>
      <c r="F30" s="448">
        <f t="shared" si="3"/>
        <v>13151160.100000001</v>
      </c>
      <c r="G30" s="447" t="s">
        <v>985</v>
      </c>
    </row>
    <row r="31" spans="1:7" x14ac:dyDescent="0.2">
      <c r="A31" s="361" t="s">
        <v>51</v>
      </c>
      <c r="B31" s="445">
        <v>7400000</v>
      </c>
      <c r="C31" s="445">
        <v>510773.44</v>
      </c>
      <c r="D31" s="445"/>
      <c r="E31" s="448">
        <f t="shared" si="2"/>
        <v>510773.44</v>
      </c>
      <c r="F31" s="448">
        <f t="shared" si="3"/>
        <v>6889226.5599999996</v>
      </c>
      <c r="G31" s="447"/>
    </row>
    <row r="32" spans="1:7" x14ac:dyDescent="0.2">
      <c r="A32" s="361" t="s">
        <v>52</v>
      </c>
      <c r="B32" s="445"/>
      <c r="C32" s="445"/>
      <c r="D32" s="445"/>
      <c r="E32" s="448">
        <f>C32+D32</f>
        <v>0</v>
      </c>
      <c r="F32" s="448">
        <f t="shared" si="3"/>
        <v>0</v>
      </c>
      <c r="G32" s="447"/>
    </row>
    <row r="33" spans="1:7" x14ac:dyDescent="0.2">
      <c r="A33" s="361" t="s">
        <v>53</v>
      </c>
      <c r="B33" s="445"/>
      <c r="C33" s="445"/>
      <c r="D33" s="445"/>
      <c r="E33" s="448">
        <f t="shared" si="2"/>
        <v>0</v>
      </c>
      <c r="F33" s="448">
        <f t="shared" si="3"/>
        <v>0</v>
      </c>
      <c r="G33" s="447"/>
    </row>
    <row r="34" spans="1:7" x14ac:dyDescent="0.2">
      <c r="A34" s="361" t="s">
        <v>54</v>
      </c>
      <c r="B34" s="445"/>
      <c r="C34" s="445"/>
      <c r="D34" s="445"/>
      <c r="E34" s="448">
        <f t="shared" si="2"/>
        <v>0</v>
      </c>
      <c r="F34" s="448">
        <f t="shared" si="3"/>
        <v>0</v>
      </c>
      <c r="G34" s="447"/>
    </row>
    <row r="35" spans="1:7" x14ac:dyDescent="0.2">
      <c r="A35" s="167" t="s">
        <v>544</v>
      </c>
      <c r="B35" s="168">
        <f>SUM(B25:B34)</f>
        <v>559406261.12</v>
      </c>
      <c r="C35" s="168">
        <f>SUM(C25:C34)</f>
        <v>362820638.97999996</v>
      </c>
      <c r="D35" s="168">
        <f>SUM(D25:D34)</f>
        <v>19144912.5</v>
      </c>
      <c r="E35" s="168">
        <f>SUM(E25:E34)</f>
        <v>381965551.47999996</v>
      </c>
      <c r="F35" s="168">
        <f>SUM(F25:F34)</f>
        <v>177440709.63999999</v>
      </c>
      <c r="G35" s="432" t="s">
        <v>251</v>
      </c>
    </row>
    <row r="36" spans="1:7" x14ac:dyDescent="0.2">
      <c r="E36" s="690">
        <f>EGRESOS!B10</f>
        <v>381965551.48000002</v>
      </c>
      <c r="F36" s="691" t="s">
        <v>926</v>
      </c>
    </row>
    <row r="37" spans="1:7" ht="15.75" x14ac:dyDescent="0.25">
      <c r="A37" s="750" t="s">
        <v>63</v>
      </c>
      <c r="B37" s="750"/>
      <c r="C37" s="750"/>
      <c r="D37" s="750"/>
      <c r="E37" s="750"/>
      <c r="F37" s="750"/>
    </row>
    <row r="38" spans="1:7" ht="13.5" thickBot="1" x14ac:dyDescent="0.25"/>
    <row r="39" spans="1:7" ht="26.25" thickBot="1" x14ac:dyDescent="0.25">
      <c r="A39" s="357" t="s">
        <v>39</v>
      </c>
      <c r="B39" s="358" t="s">
        <v>40</v>
      </c>
      <c r="C39" s="358" t="s">
        <v>41</v>
      </c>
      <c r="D39" s="358" t="s">
        <v>42</v>
      </c>
      <c r="E39" s="358" t="s">
        <v>43</v>
      </c>
      <c r="F39" s="359" t="s">
        <v>44</v>
      </c>
      <c r="G39" s="359" t="s">
        <v>61</v>
      </c>
    </row>
    <row r="40" spans="1:7" x14ac:dyDescent="0.2">
      <c r="A40" s="360" t="s">
        <v>45</v>
      </c>
      <c r="B40" s="444">
        <v>102865182.27</v>
      </c>
      <c r="C40" s="444">
        <v>97177381.5</v>
      </c>
      <c r="D40" s="444"/>
      <c r="E40" s="446">
        <f>C40+D40</f>
        <v>97177381.5</v>
      </c>
      <c r="F40" s="446">
        <f>B40-E40</f>
        <v>5687800.7699999958</v>
      </c>
      <c r="G40" s="447"/>
    </row>
    <row r="41" spans="1:7" ht="89.25" x14ac:dyDescent="0.2">
      <c r="A41" s="361" t="s">
        <v>46</v>
      </c>
      <c r="B41" s="445">
        <v>132112373.09</v>
      </c>
      <c r="C41" s="445">
        <v>73301930.540000007</v>
      </c>
      <c r="D41" s="445">
        <v>36443068.649999999</v>
      </c>
      <c r="E41" s="448">
        <f t="shared" ref="E41:E49" si="4">C41+D41</f>
        <v>109744999.19</v>
      </c>
      <c r="F41" s="448">
        <f t="shared" ref="F41:F49" si="5">B41-E41</f>
        <v>22367373.900000006</v>
      </c>
      <c r="G41" s="447" t="s">
        <v>986</v>
      </c>
    </row>
    <row r="42" spans="1:7" x14ac:dyDescent="0.2">
      <c r="A42" s="361" t="s">
        <v>47</v>
      </c>
      <c r="B42" s="445">
        <v>117930717</v>
      </c>
      <c r="C42" s="445">
        <v>87890460.519999996</v>
      </c>
      <c r="D42" s="445"/>
      <c r="E42" s="448">
        <f t="shared" si="4"/>
        <v>87890460.519999996</v>
      </c>
      <c r="F42" s="448">
        <f t="shared" si="5"/>
        <v>30040256.480000004</v>
      </c>
      <c r="G42" s="447"/>
    </row>
    <row r="43" spans="1:7" x14ac:dyDescent="0.2">
      <c r="A43" s="361" t="s">
        <v>48</v>
      </c>
      <c r="B43" s="445">
        <v>5235663.4800000004</v>
      </c>
      <c r="C43" s="445">
        <v>4688103.2699999996</v>
      </c>
      <c r="D43" s="445"/>
      <c r="E43" s="448">
        <f t="shared" si="4"/>
        <v>4688103.2699999996</v>
      </c>
      <c r="F43" s="448">
        <f t="shared" si="5"/>
        <v>547560.21000000089</v>
      </c>
      <c r="G43" s="447"/>
    </row>
    <row r="44" spans="1:7" x14ac:dyDescent="0.2">
      <c r="A44" s="361" t="s">
        <v>49</v>
      </c>
      <c r="B44" s="445"/>
      <c r="C44" s="445"/>
      <c r="D44" s="445"/>
      <c r="E44" s="448">
        <f t="shared" si="4"/>
        <v>0</v>
      </c>
      <c r="F44" s="448">
        <f t="shared" si="5"/>
        <v>0</v>
      </c>
      <c r="G44" s="447"/>
    </row>
    <row r="45" spans="1:7" ht="63.75" x14ac:dyDescent="0.2">
      <c r="A45" s="361" t="s">
        <v>50</v>
      </c>
      <c r="B45" s="445">
        <v>1649981268.3499999</v>
      </c>
      <c r="C45" s="445">
        <v>1228140310.8</v>
      </c>
      <c r="D45" s="445">
        <v>140916403.81999999</v>
      </c>
      <c r="E45" s="448">
        <f t="shared" si="4"/>
        <v>1369056714.6199999</v>
      </c>
      <c r="F45" s="448">
        <f t="shared" si="5"/>
        <v>280924553.73000002</v>
      </c>
      <c r="G45" s="447" t="s">
        <v>987</v>
      </c>
    </row>
    <row r="46" spans="1:7" x14ac:dyDescent="0.2">
      <c r="A46" s="361" t="s">
        <v>51</v>
      </c>
      <c r="B46" s="445">
        <v>2200000</v>
      </c>
      <c r="C46" s="445">
        <v>637361.82999999996</v>
      </c>
      <c r="D46" s="445"/>
      <c r="E46" s="448">
        <f t="shared" si="4"/>
        <v>637361.82999999996</v>
      </c>
      <c r="F46" s="448">
        <f t="shared" si="5"/>
        <v>1562638.17</v>
      </c>
      <c r="G46" s="447"/>
    </row>
    <row r="47" spans="1:7" x14ac:dyDescent="0.2">
      <c r="A47" s="361" t="s">
        <v>52</v>
      </c>
      <c r="B47" s="445"/>
      <c r="C47" s="445"/>
      <c r="D47" s="445"/>
      <c r="E47" s="448">
        <f t="shared" si="4"/>
        <v>0</v>
      </c>
      <c r="F47" s="448">
        <f t="shared" si="5"/>
        <v>0</v>
      </c>
      <c r="G47" s="447"/>
    </row>
    <row r="48" spans="1:7" x14ac:dyDescent="0.2">
      <c r="A48" s="361" t="s">
        <v>53</v>
      </c>
      <c r="B48" s="445">
        <v>12757307.35</v>
      </c>
      <c r="C48" s="445">
        <v>11550471.66</v>
      </c>
      <c r="D48" s="445"/>
      <c r="E48" s="448">
        <f t="shared" si="4"/>
        <v>11550471.66</v>
      </c>
      <c r="F48" s="448">
        <f t="shared" si="5"/>
        <v>1206835.6899999995</v>
      </c>
      <c r="G48" s="447"/>
    </row>
    <row r="49" spans="1:7" x14ac:dyDescent="0.2">
      <c r="A49" s="361" t="s">
        <v>54</v>
      </c>
      <c r="B49" s="445"/>
      <c r="C49" s="445"/>
      <c r="D49" s="445"/>
      <c r="E49" s="448">
        <f t="shared" si="4"/>
        <v>0</v>
      </c>
      <c r="F49" s="448">
        <f t="shared" si="5"/>
        <v>0</v>
      </c>
      <c r="G49" s="447"/>
    </row>
    <row r="50" spans="1:7" x14ac:dyDescent="0.2">
      <c r="A50" s="167" t="s">
        <v>544</v>
      </c>
      <c r="B50" s="168">
        <f>SUM(B40:B49)</f>
        <v>2023082511.54</v>
      </c>
      <c r="C50" s="168">
        <f>SUM(C40:C49)</f>
        <v>1503386020.1199999</v>
      </c>
      <c r="D50" s="168">
        <f>SUM(D40:D49)</f>
        <v>177359472.47</v>
      </c>
      <c r="E50" s="168">
        <f>SUM(E40:E49)</f>
        <v>1680745492.5899999</v>
      </c>
      <c r="F50" s="168">
        <f>SUM(F40:F49)</f>
        <v>342337018.95000005</v>
      </c>
      <c r="G50" s="432" t="s">
        <v>251</v>
      </c>
    </row>
    <row r="51" spans="1:7" x14ac:dyDescent="0.2">
      <c r="E51" s="690">
        <f>EGRESOS!B11</f>
        <v>1680745492.5899999</v>
      </c>
      <c r="F51" s="691" t="s">
        <v>927</v>
      </c>
    </row>
    <row r="52" spans="1:7" ht="15.75" x14ac:dyDescent="0.25">
      <c r="A52" s="750" t="s">
        <v>64</v>
      </c>
      <c r="B52" s="750"/>
      <c r="C52" s="750"/>
      <c r="D52" s="750"/>
      <c r="E52" s="750"/>
      <c r="F52" s="750"/>
    </row>
    <row r="53" spans="1:7" ht="13.5" thickBot="1" x14ac:dyDescent="0.25"/>
    <row r="54" spans="1:7" ht="26.25" thickBot="1" x14ac:dyDescent="0.25">
      <c r="A54" s="357" t="s">
        <v>39</v>
      </c>
      <c r="B54" s="358" t="s">
        <v>40</v>
      </c>
      <c r="C54" s="358" t="s">
        <v>41</v>
      </c>
      <c r="D54" s="358" t="s">
        <v>42</v>
      </c>
      <c r="E54" s="358" t="s">
        <v>43</v>
      </c>
      <c r="F54" s="359" t="s">
        <v>44</v>
      </c>
      <c r="G54" s="359" t="s">
        <v>61</v>
      </c>
    </row>
    <row r="55" spans="1:7" x14ac:dyDescent="0.2">
      <c r="A55" s="360" t="s">
        <v>45</v>
      </c>
      <c r="B55" s="444"/>
      <c r="C55" s="444"/>
      <c r="D55" s="444"/>
      <c r="E55" s="446">
        <f>C55+D55</f>
        <v>0</v>
      </c>
      <c r="F55" s="446">
        <f>B55-E55</f>
        <v>0</v>
      </c>
      <c r="G55" s="447"/>
    </row>
    <row r="56" spans="1:7" x14ac:dyDescent="0.2">
      <c r="A56" s="361" t="s">
        <v>46</v>
      </c>
      <c r="B56" s="445"/>
      <c r="C56" s="445"/>
      <c r="D56" s="445"/>
      <c r="E56" s="448">
        <f t="shared" ref="E56:E64" si="6">C56+D56</f>
        <v>0</v>
      </c>
      <c r="F56" s="448">
        <f t="shared" ref="F56:F64" si="7">B56-E56</f>
        <v>0</v>
      </c>
      <c r="G56" s="447"/>
    </row>
    <row r="57" spans="1:7" x14ac:dyDescent="0.2">
      <c r="A57" s="361" t="s">
        <v>47</v>
      </c>
      <c r="B57" s="445">
        <v>12739963</v>
      </c>
      <c r="C57" s="445">
        <v>9316841.8100000005</v>
      </c>
      <c r="D57" s="445"/>
      <c r="E57" s="448">
        <f t="shared" si="6"/>
        <v>9316841.8100000005</v>
      </c>
      <c r="F57" s="448">
        <f t="shared" si="7"/>
        <v>3423121.1899999995</v>
      </c>
      <c r="G57" s="447"/>
    </row>
    <row r="58" spans="1:7" x14ac:dyDescent="0.2">
      <c r="A58" s="361" t="s">
        <v>48</v>
      </c>
      <c r="B58" s="445"/>
      <c r="C58" s="445"/>
      <c r="D58" s="445"/>
      <c r="E58" s="448">
        <f t="shared" si="6"/>
        <v>0</v>
      </c>
      <c r="F58" s="448">
        <f t="shared" si="7"/>
        <v>0</v>
      </c>
      <c r="G58" s="447"/>
    </row>
    <row r="59" spans="1:7" x14ac:dyDescent="0.2">
      <c r="A59" s="361" t="s">
        <v>49</v>
      </c>
      <c r="B59" s="445"/>
      <c r="C59" s="445"/>
      <c r="D59" s="445"/>
      <c r="E59" s="448">
        <f t="shared" si="6"/>
        <v>0</v>
      </c>
      <c r="F59" s="448">
        <f t="shared" si="7"/>
        <v>0</v>
      </c>
      <c r="G59" s="447"/>
    </row>
    <row r="60" spans="1:7" x14ac:dyDescent="0.2">
      <c r="A60" s="361" t="s">
        <v>50</v>
      </c>
      <c r="B60" s="445">
        <v>100614116</v>
      </c>
      <c r="C60" s="445">
        <v>9110282.3599999994</v>
      </c>
      <c r="D60" s="445">
        <v>40627874</v>
      </c>
      <c r="E60" s="448">
        <f t="shared" si="6"/>
        <v>49738156.359999999</v>
      </c>
      <c r="F60" s="448">
        <f t="shared" si="7"/>
        <v>50875959.640000001</v>
      </c>
      <c r="G60" s="447"/>
    </row>
    <row r="61" spans="1:7" x14ac:dyDescent="0.2">
      <c r="A61" s="361" t="s">
        <v>51</v>
      </c>
      <c r="B61" s="445"/>
      <c r="C61" s="445"/>
      <c r="D61" s="445"/>
      <c r="E61" s="448">
        <f t="shared" si="6"/>
        <v>0</v>
      </c>
      <c r="F61" s="448">
        <f t="shared" si="7"/>
        <v>0</v>
      </c>
      <c r="G61" s="447"/>
    </row>
    <row r="62" spans="1:7" x14ac:dyDescent="0.2">
      <c r="A62" s="361" t="s">
        <v>52</v>
      </c>
      <c r="B62" s="445"/>
      <c r="C62" s="445"/>
      <c r="D62" s="445"/>
      <c r="E62" s="448">
        <f t="shared" si="6"/>
        <v>0</v>
      </c>
      <c r="F62" s="448">
        <f t="shared" si="7"/>
        <v>0</v>
      </c>
      <c r="G62" s="447"/>
    </row>
    <row r="63" spans="1:7" x14ac:dyDescent="0.2">
      <c r="A63" s="361" t="s">
        <v>53</v>
      </c>
      <c r="B63" s="445"/>
      <c r="C63" s="445"/>
      <c r="D63" s="445"/>
      <c r="E63" s="448">
        <f t="shared" si="6"/>
        <v>0</v>
      </c>
      <c r="F63" s="448">
        <f t="shared" si="7"/>
        <v>0</v>
      </c>
      <c r="G63" s="447"/>
    </row>
    <row r="64" spans="1:7" x14ac:dyDescent="0.2">
      <c r="A64" s="361" t="s">
        <v>54</v>
      </c>
      <c r="B64" s="445"/>
      <c r="C64" s="445"/>
      <c r="D64" s="445"/>
      <c r="E64" s="448">
        <f t="shared" si="6"/>
        <v>0</v>
      </c>
      <c r="F64" s="448">
        <f t="shared" si="7"/>
        <v>0</v>
      </c>
      <c r="G64" s="447"/>
    </row>
    <row r="65" spans="1:7" x14ac:dyDescent="0.2">
      <c r="A65" s="167" t="s">
        <v>544</v>
      </c>
      <c r="B65" s="168">
        <f>SUM(B55:B64)</f>
        <v>113354079</v>
      </c>
      <c r="C65" s="168">
        <f>SUM(C55:C64)</f>
        <v>18427124.170000002</v>
      </c>
      <c r="D65" s="168">
        <f>SUM(D55:D64)</f>
        <v>40627874</v>
      </c>
      <c r="E65" s="168">
        <f>SUM(E55:E64)</f>
        <v>59054998.170000002</v>
      </c>
      <c r="F65" s="168">
        <f>SUM(F55:F64)</f>
        <v>54299080.829999998</v>
      </c>
      <c r="G65" s="432" t="s">
        <v>251</v>
      </c>
    </row>
    <row r="66" spans="1:7" x14ac:dyDescent="0.2">
      <c r="E66" s="690">
        <f>EGRESOS!B12</f>
        <v>59054998.170000002</v>
      </c>
      <c r="F66" s="691" t="s">
        <v>928</v>
      </c>
    </row>
    <row r="67" spans="1:7" ht="14.25" x14ac:dyDescent="0.2">
      <c r="A67" s="352" t="s">
        <v>997</v>
      </c>
      <c r="B67" s="352"/>
      <c r="C67" s="352"/>
      <c r="D67" s="352" t="s">
        <v>711</v>
      </c>
      <c r="E67" s="352"/>
    </row>
    <row r="68" spans="1:7" ht="15" x14ac:dyDescent="0.25">
      <c r="A68" s="353" t="s">
        <v>55</v>
      </c>
      <c r="B68" s="354"/>
      <c r="C68" s="352"/>
      <c r="D68" s="353" t="s">
        <v>56</v>
      </c>
      <c r="E68" s="354"/>
    </row>
    <row r="69" spans="1:7" ht="14.25" x14ac:dyDescent="0.2">
      <c r="A69" s="352"/>
      <c r="B69" s="352"/>
      <c r="C69" s="352"/>
      <c r="D69" s="352"/>
      <c r="E69" s="352"/>
    </row>
    <row r="70" spans="1:7" ht="14.25" x14ac:dyDescent="0.2">
      <c r="A70" s="352"/>
      <c r="B70" s="352"/>
      <c r="C70" s="352"/>
      <c r="D70" s="352"/>
      <c r="E70" s="352"/>
    </row>
    <row r="71" spans="1:7" ht="14.25" x14ac:dyDescent="0.2">
      <c r="A71" s="355" t="s">
        <v>1013</v>
      </c>
      <c r="B71" s="355"/>
      <c r="C71" s="352"/>
      <c r="D71" s="701">
        <v>43494</v>
      </c>
      <c r="E71" s="352"/>
    </row>
    <row r="72" spans="1:7" ht="15" x14ac:dyDescent="0.25">
      <c r="A72" s="356" t="s">
        <v>57</v>
      </c>
      <c r="B72" s="352"/>
      <c r="C72" s="352"/>
      <c r="D72" s="353" t="s">
        <v>58</v>
      </c>
      <c r="E72" s="354"/>
    </row>
    <row r="73" spans="1:7" ht="14.25" x14ac:dyDescent="0.2">
      <c r="A73" s="352"/>
      <c r="B73" s="352"/>
      <c r="C73" s="352"/>
      <c r="D73" s="352"/>
      <c r="E73" s="352"/>
    </row>
  </sheetData>
  <sheetProtection password="8429" sheet="1" objects="1" scenarios="1"/>
  <mergeCells count="8">
    <mergeCell ref="A37:F37"/>
    <mergeCell ref="A52:F52"/>
    <mergeCell ref="A2:F2"/>
    <mergeCell ref="A3:F3"/>
    <mergeCell ref="A4:F4"/>
    <mergeCell ref="A5:F5"/>
    <mergeCell ref="A7:F7"/>
    <mergeCell ref="A22:F22"/>
  </mergeCells>
  <phoneticPr fontId="0" type="noConversion"/>
  <conditionalFormatting sqref="E20">
    <cfRule type="expression" dxfId="7" priority="7">
      <formula>$E$20&lt;&gt;$E$21</formula>
    </cfRule>
    <cfRule type="expression" dxfId="6" priority="8">
      <formula>$E$20=$E$21</formula>
    </cfRule>
  </conditionalFormatting>
  <conditionalFormatting sqref="E35">
    <cfRule type="expression" dxfId="5" priority="5">
      <formula>$E$35&lt;&gt;$E$36</formula>
    </cfRule>
    <cfRule type="expression" dxfId="4" priority="6">
      <formula>$E$35=$E$36</formula>
    </cfRule>
  </conditionalFormatting>
  <conditionalFormatting sqref="E50">
    <cfRule type="expression" dxfId="3" priority="3">
      <formula>$E$50&lt;&gt;$E$51</formula>
    </cfRule>
    <cfRule type="expression" dxfId="2" priority="4">
      <formula>$E$50=$E$51</formula>
    </cfRule>
  </conditionalFormatting>
  <conditionalFormatting sqref="E65">
    <cfRule type="expression" dxfId="1" priority="1">
      <formula>$E$65&lt;&gt;$E$66</formula>
    </cfRule>
    <cfRule type="expression" dxfId="0" priority="2">
      <formula>$E$65=$E$66</formula>
    </cfRule>
  </conditionalFormatting>
  <pageMargins left="0.7" right="0.7"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7"/>
  <dimension ref="A1:IV76"/>
  <sheetViews>
    <sheetView showGridLines="0" tabSelected="1" topLeftCell="A13" zoomScaleNormal="100" zoomScaleSheetLayoutView="100" workbookViewId="0">
      <selection activeCell="C28" sqref="C28"/>
    </sheetView>
  </sheetViews>
  <sheetFormatPr baseColWidth="10" defaultRowHeight="12.75" x14ac:dyDescent="0.2"/>
  <cols>
    <col min="1" max="1" width="51.140625" style="2" customWidth="1"/>
    <col min="2" max="2" width="17.28515625" style="2" customWidth="1"/>
    <col min="3" max="3" width="40.28515625" style="2" customWidth="1"/>
    <col min="4" max="4" width="21.42578125" style="2" customWidth="1"/>
    <col min="5" max="16384" width="11.42578125" style="2"/>
  </cols>
  <sheetData>
    <row r="1" spans="1:8" s="685" customFormat="1" ht="20.25" x14ac:dyDescent="0.3">
      <c r="A1" s="694" t="s">
        <v>913</v>
      </c>
      <c r="B1" s="756" t="s">
        <v>915</v>
      </c>
      <c r="C1" s="756"/>
    </row>
    <row r="2" spans="1:8" s="685" customFormat="1" ht="40.5" x14ac:dyDescent="0.3">
      <c r="A2" s="694" t="s">
        <v>914</v>
      </c>
      <c r="B2" s="756" t="s">
        <v>1021</v>
      </c>
      <c r="C2" s="756"/>
    </row>
    <row r="5" spans="1:8" x14ac:dyDescent="0.2">
      <c r="A5" s="1"/>
      <c r="B5" s="15"/>
      <c r="C5" s="15"/>
      <c r="D5" s="1"/>
      <c r="E5" s="1"/>
      <c r="F5" s="1"/>
      <c r="G5" s="1"/>
      <c r="H5" s="1"/>
    </row>
    <row r="6" spans="1:8" ht="22.5" x14ac:dyDescent="0.45">
      <c r="A6" s="754" t="s">
        <v>679</v>
      </c>
      <c r="B6" s="754"/>
      <c r="C6" s="754"/>
      <c r="D6" s="1"/>
      <c r="E6" s="1"/>
      <c r="F6" s="1"/>
      <c r="G6" s="1"/>
      <c r="H6" s="1"/>
    </row>
    <row r="7" spans="1:8" ht="22.5" x14ac:dyDescent="0.45">
      <c r="A7" s="754" t="str">
        <f>+'LISTA DE HOJAS'!A1</f>
        <v>MUNICIPALIDAD DE TARRAZU</v>
      </c>
      <c r="B7" s="754"/>
      <c r="C7" s="754"/>
      <c r="D7" s="1"/>
      <c r="E7" s="1"/>
      <c r="F7" s="1"/>
      <c r="G7" s="1"/>
      <c r="H7" s="1"/>
    </row>
    <row r="8" spans="1:8" ht="22.5" x14ac:dyDescent="0.45">
      <c r="A8" s="754" t="s">
        <v>884</v>
      </c>
      <c r="B8" s="754"/>
      <c r="C8" s="754"/>
      <c r="D8" s="1"/>
      <c r="E8" s="1"/>
      <c r="F8" s="1"/>
      <c r="G8" s="1"/>
      <c r="H8" s="1"/>
    </row>
    <row r="9" spans="1:8" ht="14.25" x14ac:dyDescent="0.2">
      <c r="A9" s="755" t="s">
        <v>680</v>
      </c>
      <c r="B9" s="755"/>
      <c r="C9" s="755"/>
      <c r="D9" s="1"/>
      <c r="E9" s="1"/>
      <c r="F9" s="1"/>
      <c r="G9" s="1"/>
      <c r="H9" s="1"/>
    </row>
    <row r="10" spans="1:8" ht="14.25" x14ac:dyDescent="0.2">
      <c r="A10" s="415"/>
      <c r="B10" s="1"/>
      <c r="C10" s="1"/>
      <c r="D10" s="1"/>
      <c r="E10" s="1"/>
      <c r="F10" s="1"/>
      <c r="G10" s="1"/>
      <c r="H10" s="1"/>
    </row>
    <row r="11" spans="1:8" ht="30" x14ac:dyDescent="0.2">
      <c r="A11" s="618"/>
      <c r="B11" s="619" t="s">
        <v>641</v>
      </c>
      <c r="C11" s="619" t="s">
        <v>685</v>
      </c>
      <c r="D11" s="1"/>
      <c r="E11" s="1"/>
      <c r="F11" s="1"/>
      <c r="G11" s="1"/>
      <c r="H11" s="1"/>
    </row>
    <row r="12" spans="1:8" ht="18.75" customHeight="1" x14ac:dyDescent="0.2">
      <c r="A12" s="616"/>
      <c r="B12" s="617"/>
      <c r="C12" s="617"/>
      <c r="D12" s="1"/>
      <c r="E12" s="1"/>
      <c r="F12" s="1"/>
      <c r="G12" s="1"/>
      <c r="H12" s="1"/>
    </row>
    <row r="13" spans="1:8" ht="21.75" customHeight="1" x14ac:dyDescent="0.2">
      <c r="A13" s="616" t="s">
        <v>681</v>
      </c>
      <c r="B13" s="617">
        <f>+'LIQUIDACION PRELIMINAR'!C13</f>
        <v>3130862034.3099999</v>
      </c>
      <c r="C13" s="617">
        <f>+'LIQUIDACION PRELIMINAR'!D13</f>
        <v>2821508910.6100001</v>
      </c>
      <c r="D13" s="1"/>
      <c r="E13" s="1"/>
      <c r="F13" s="1"/>
      <c r="G13" s="1"/>
      <c r="H13" s="1"/>
    </row>
    <row r="14" spans="1:8" ht="14.25" x14ac:dyDescent="0.2">
      <c r="A14" s="620" t="s">
        <v>418</v>
      </c>
      <c r="B14" s="617"/>
      <c r="C14" s="617"/>
      <c r="D14" s="1"/>
      <c r="E14" s="1"/>
      <c r="F14" s="1"/>
      <c r="G14" s="1"/>
      <c r="H14" s="1"/>
    </row>
    <row r="15" spans="1:8" ht="14.25" x14ac:dyDescent="0.2">
      <c r="A15" s="618"/>
      <c r="B15" s="617"/>
      <c r="C15" s="617"/>
      <c r="D15" s="1"/>
      <c r="E15" s="1"/>
      <c r="F15" s="1"/>
      <c r="G15" s="1"/>
      <c r="H15" s="1"/>
    </row>
    <row r="16" spans="1:8" ht="16.5" customHeight="1" x14ac:dyDescent="0.2">
      <c r="A16" s="616" t="s">
        <v>422</v>
      </c>
      <c r="B16" s="617">
        <f>+'LIQUIDACION PRELIMINAR'!C18</f>
        <v>3130862034.3099999</v>
      </c>
      <c r="C16" s="617">
        <f>+'LIQUIDACION PRELIMINAR'!D18</f>
        <v>2511612212.8199997</v>
      </c>
      <c r="D16" s="1"/>
      <c r="E16" s="1"/>
      <c r="F16" s="1"/>
      <c r="G16" s="1"/>
      <c r="H16" s="1"/>
    </row>
    <row r="17" spans="1:8" ht="16.5" customHeight="1" x14ac:dyDescent="0.2">
      <c r="A17" s="620"/>
      <c r="B17" s="617"/>
      <c r="C17" s="617"/>
      <c r="D17" s="1"/>
      <c r="E17" s="1"/>
      <c r="F17" s="1"/>
      <c r="G17" s="1"/>
      <c r="H17" s="1"/>
    </row>
    <row r="18" spans="1:8" ht="18.75" customHeight="1" x14ac:dyDescent="0.2">
      <c r="A18" s="616" t="s">
        <v>258</v>
      </c>
      <c r="B18" s="621"/>
      <c r="C18" s="621">
        <f>C13-C16</f>
        <v>309896697.79000044</v>
      </c>
      <c r="D18" s="1"/>
      <c r="E18" s="1"/>
      <c r="F18" s="1"/>
      <c r="G18" s="1"/>
      <c r="H18" s="1"/>
    </row>
    <row r="19" spans="1:8" ht="14.25" x14ac:dyDescent="0.2">
      <c r="A19" s="620" t="s">
        <v>251</v>
      </c>
      <c r="B19" s="617"/>
      <c r="C19" s="617"/>
      <c r="D19" s="1"/>
      <c r="E19" s="1"/>
      <c r="F19" s="1"/>
      <c r="G19" s="1"/>
      <c r="H19" s="1"/>
    </row>
    <row r="20" spans="1:8" ht="15" x14ac:dyDescent="0.2">
      <c r="A20" s="616" t="s">
        <v>420</v>
      </c>
      <c r="B20" s="621">
        <f>SUM(B21:B22)</f>
        <v>0</v>
      </c>
      <c r="C20" s="622" t="s">
        <v>251</v>
      </c>
      <c r="D20" s="1"/>
      <c r="E20" s="1"/>
      <c r="F20" s="1"/>
      <c r="G20" s="1"/>
      <c r="H20" s="1"/>
    </row>
    <row r="21" spans="1:8" ht="18.75" customHeight="1" x14ac:dyDescent="0.2">
      <c r="A21" s="623" t="s">
        <v>885</v>
      </c>
      <c r="B21" s="617">
        <f>+'LIQUIDACION PRELIMINAR'!D23</f>
        <v>0</v>
      </c>
      <c r="C21" s="617"/>
      <c r="D21" s="1"/>
      <c r="E21" s="1"/>
      <c r="F21" s="1"/>
      <c r="G21" s="1"/>
      <c r="H21" s="1"/>
    </row>
    <row r="22" spans="1:8" ht="14.25" x14ac:dyDescent="0.2">
      <c r="A22" s="618"/>
      <c r="B22" s="617"/>
      <c r="C22" s="617"/>
      <c r="D22" s="1"/>
      <c r="E22" s="1"/>
      <c r="F22" s="1"/>
      <c r="G22" s="1"/>
      <c r="H22" s="1"/>
    </row>
    <row r="23" spans="1:8" ht="15" x14ac:dyDescent="0.2">
      <c r="A23" s="616" t="s">
        <v>418</v>
      </c>
      <c r="B23" s="621">
        <f>SUM(B24:B25)</f>
        <v>0</v>
      </c>
      <c r="C23" s="622" t="s">
        <v>251</v>
      </c>
      <c r="D23" s="1"/>
      <c r="E23" s="1"/>
      <c r="F23" s="1"/>
      <c r="G23" s="1"/>
      <c r="H23" s="1"/>
    </row>
    <row r="24" spans="1:8" ht="18" customHeight="1" x14ac:dyDescent="0.2">
      <c r="A24" s="623" t="s">
        <v>886</v>
      </c>
      <c r="B24" s="617">
        <f>+'LIQUIDACION PRELIMINAR'!D32</f>
        <v>0</v>
      </c>
      <c r="C24" s="617"/>
      <c r="D24" s="1"/>
      <c r="E24" s="1"/>
      <c r="F24" s="1"/>
      <c r="G24" s="1"/>
      <c r="H24" s="1"/>
    </row>
    <row r="25" spans="1:8" ht="14.25" x14ac:dyDescent="0.2">
      <c r="A25" s="618"/>
      <c r="B25" s="622" t="s">
        <v>251</v>
      </c>
      <c r="C25" s="617"/>
      <c r="D25" s="1"/>
      <c r="E25" s="1"/>
      <c r="F25" s="1"/>
      <c r="G25" s="1"/>
      <c r="H25" s="1"/>
    </row>
    <row r="26" spans="1:8" ht="18.75" customHeight="1" x14ac:dyDescent="0.2">
      <c r="A26" s="616" t="s">
        <v>682</v>
      </c>
      <c r="B26" s="617"/>
      <c r="C26" s="621">
        <f>+'LIQUIDACION PRELIMINAR'!D38</f>
        <v>309896697.79000044</v>
      </c>
      <c r="D26" s="1"/>
      <c r="E26" s="1"/>
      <c r="F26" s="1"/>
      <c r="G26" s="1"/>
      <c r="H26" s="1"/>
    </row>
    <row r="27" spans="1:8" ht="14.25" x14ac:dyDescent="0.2">
      <c r="A27" s="618"/>
      <c r="B27" s="617"/>
      <c r="C27" s="622" t="s">
        <v>251</v>
      </c>
      <c r="D27" s="1"/>
      <c r="E27" s="1"/>
      <c r="F27" s="1"/>
      <c r="G27" s="1"/>
      <c r="H27" s="1"/>
    </row>
    <row r="28" spans="1:8" ht="18" customHeight="1" x14ac:dyDescent="0.2">
      <c r="A28" s="620" t="s">
        <v>539</v>
      </c>
      <c r="B28" s="617"/>
      <c r="C28" s="617">
        <f>+'LIQUIDACION PRELIMINAR'!D41</f>
        <v>309918249.60000002</v>
      </c>
      <c r="D28" s="1"/>
      <c r="E28" s="1"/>
      <c r="F28" s="1"/>
      <c r="G28" s="1"/>
      <c r="H28" s="1"/>
    </row>
    <row r="29" spans="1:8" ht="14.25" x14ac:dyDescent="0.2">
      <c r="A29" s="618"/>
      <c r="B29" s="617"/>
      <c r="C29" s="617"/>
      <c r="D29" s="1"/>
      <c r="E29" s="1"/>
      <c r="F29" s="1"/>
      <c r="G29" s="1"/>
      <c r="H29" s="1"/>
    </row>
    <row r="30" spans="1:8" ht="16.5" customHeight="1" x14ac:dyDescent="0.2">
      <c r="A30" s="616" t="s">
        <v>683</v>
      </c>
      <c r="B30" s="617"/>
      <c r="C30" s="624">
        <f>+'LIQUIDACION PRELIMINAR'!D43</f>
        <v>-21551.809999585152</v>
      </c>
      <c r="D30" s="1"/>
      <c r="E30" s="1"/>
      <c r="F30" s="1"/>
      <c r="G30" s="1"/>
      <c r="H30" s="1"/>
    </row>
    <row r="31" spans="1:8" ht="14.25" x14ac:dyDescent="0.2">
      <c r="A31" s="618"/>
      <c r="B31" s="617"/>
      <c r="C31" s="614"/>
      <c r="D31" s="1"/>
      <c r="E31" s="1"/>
      <c r="F31" s="1"/>
      <c r="G31" s="1"/>
      <c r="H31" s="1"/>
    </row>
    <row r="32" spans="1:8" ht="14.25" x14ac:dyDescent="0.2">
      <c r="A32" s="618"/>
      <c r="B32" s="617"/>
      <c r="C32" s="614"/>
      <c r="D32" s="1"/>
      <c r="E32" s="1"/>
      <c r="F32" s="1"/>
      <c r="G32" s="1"/>
      <c r="H32" s="1"/>
    </row>
    <row r="33" spans="1:256" ht="15" x14ac:dyDescent="0.2">
      <c r="A33" s="612" t="s">
        <v>684</v>
      </c>
      <c r="B33" s="613"/>
      <c r="C33" s="614"/>
      <c r="D33" s="615">
        <f>SUM(C35:C58)</f>
        <v>309918249.60000002</v>
      </c>
      <c r="E33" s="1"/>
      <c r="F33" s="1"/>
      <c r="G33" s="1"/>
      <c r="H33" s="1"/>
    </row>
    <row r="34" spans="1:256" x14ac:dyDescent="0.2">
      <c r="A34" s="25"/>
      <c r="B34" s="25"/>
      <c r="C34" s="25"/>
      <c r="D34" s="25"/>
      <c r="E34" s="25"/>
      <c r="F34" s="25"/>
      <c r="G34" s="25"/>
      <c r="H34" s="25"/>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c r="II34" s="21"/>
      <c r="IJ34" s="21"/>
      <c r="IK34" s="21"/>
      <c r="IL34" s="21"/>
      <c r="IM34" s="21"/>
      <c r="IN34" s="21"/>
      <c r="IO34" s="21"/>
      <c r="IP34" s="21"/>
      <c r="IQ34" s="21"/>
      <c r="IR34" s="21"/>
      <c r="IS34" s="21"/>
      <c r="IT34" s="21"/>
      <c r="IU34" s="21"/>
      <c r="IV34" s="21"/>
    </row>
    <row r="35" spans="1:256" ht="28.5" x14ac:dyDescent="0.2">
      <c r="A35" s="288" t="s">
        <v>117</v>
      </c>
      <c r="B35" s="25"/>
      <c r="C35" s="615">
        <v>7544094.9900000002</v>
      </c>
      <c r="D35" s="25"/>
      <c r="E35" s="25"/>
      <c r="F35" s="25"/>
      <c r="G35" s="25"/>
      <c r="H35" s="25"/>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c r="IC35" s="21"/>
      <c r="ID35" s="21"/>
      <c r="IE35" s="21"/>
      <c r="IF35" s="21"/>
      <c r="IG35" s="21"/>
      <c r="IH35" s="21"/>
      <c r="II35" s="21"/>
      <c r="IJ35" s="21"/>
      <c r="IK35" s="21"/>
      <c r="IL35" s="21"/>
      <c r="IM35" s="21"/>
      <c r="IN35" s="21"/>
      <c r="IO35" s="21"/>
      <c r="IP35" s="21"/>
      <c r="IQ35" s="21"/>
      <c r="IR35" s="21"/>
      <c r="IS35" s="21"/>
      <c r="IT35" s="21"/>
      <c r="IU35" s="21"/>
      <c r="IV35" s="21"/>
    </row>
    <row r="36" spans="1:256" ht="28.5" x14ac:dyDescent="0.2">
      <c r="A36" s="288" t="s">
        <v>116</v>
      </c>
      <c r="B36" s="25"/>
      <c r="C36" s="615">
        <v>2488.59</v>
      </c>
      <c r="D36" s="25"/>
      <c r="E36" s="25"/>
      <c r="F36" s="25"/>
      <c r="G36" s="25"/>
      <c r="H36" s="25"/>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c r="IB36" s="21"/>
      <c r="IC36" s="21"/>
      <c r="ID36" s="21"/>
      <c r="IE36" s="21"/>
      <c r="IF36" s="21"/>
      <c r="IG36" s="21"/>
      <c r="IH36" s="21"/>
      <c r="II36" s="21"/>
      <c r="IJ36" s="21"/>
      <c r="IK36" s="21"/>
      <c r="IL36" s="21"/>
      <c r="IM36" s="21"/>
      <c r="IN36" s="21"/>
      <c r="IO36" s="21"/>
      <c r="IP36" s="21"/>
      <c r="IQ36" s="21"/>
      <c r="IR36" s="21"/>
      <c r="IS36" s="21"/>
      <c r="IT36" s="21"/>
      <c r="IU36" s="21"/>
      <c r="IV36" s="21"/>
    </row>
    <row r="37" spans="1:256" ht="28.5" x14ac:dyDescent="0.2">
      <c r="A37" s="288" t="s">
        <v>114</v>
      </c>
      <c r="B37" s="25"/>
      <c r="C37" s="615">
        <v>2131599.8199999998</v>
      </c>
      <c r="D37" s="25"/>
      <c r="E37" s="25"/>
      <c r="F37" s="25"/>
      <c r="G37" s="25"/>
      <c r="H37" s="25"/>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c r="HC37" s="21"/>
      <c r="HD37" s="21"/>
      <c r="HE37" s="21"/>
      <c r="HF37" s="21"/>
      <c r="HG37" s="21"/>
      <c r="HH37" s="21"/>
      <c r="HI37" s="21"/>
      <c r="HJ37" s="21"/>
      <c r="HK37" s="21"/>
      <c r="HL37" s="21"/>
      <c r="HM37" s="21"/>
      <c r="HN37" s="21"/>
      <c r="HO37" s="21"/>
      <c r="HP37" s="21"/>
      <c r="HQ37" s="21"/>
      <c r="HR37" s="21"/>
      <c r="HS37" s="21"/>
      <c r="HT37" s="21"/>
      <c r="HU37" s="21"/>
      <c r="HV37" s="21"/>
      <c r="HW37" s="21"/>
      <c r="HX37" s="21"/>
      <c r="HY37" s="21"/>
      <c r="HZ37" s="21"/>
      <c r="IA37" s="21"/>
      <c r="IB37" s="21"/>
      <c r="IC37" s="21"/>
      <c r="ID37" s="21"/>
      <c r="IE37" s="21"/>
      <c r="IF37" s="21"/>
      <c r="IG37" s="21"/>
      <c r="IH37" s="21"/>
      <c r="II37" s="21"/>
      <c r="IJ37" s="21"/>
      <c r="IK37" s="21"/>
      <c r="IL37" s="21"/>
      <c r="IM37" s="21"/>
      <c r="IN37" s="21"/>
      <c r="IO37" s="21"/>
      <c r="IP37" s="21"/>
      <c r="IQ37" s="21"/>
      <c r="IR37" s="21"/>
      <c r="IS37" s="21"/>
      <c r="IT37" s="21"/>
      <c r="IU37" s="21"/>
      <c r="IV37" s="21"/>
    </row>
    <row r="38" spans="1:256" ht="28.5" x14ac:dyDescent="0.2">
      <c r="A38" s="288" t="s">
        <v>115</v>
      </c>
      <c r="B38" s="25"/>
      <c r="C38" s="615">
        <v>766480.75</v>
      </c>
      <c r="D38" s="25"/>
      <c r="E38" s="25"/>
      <c r="F38" s="25"/>
      <c r="G38" s="25"/>
      <c r="H38" s="25"/>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c r="HC38" s="21"/>
      <c r="HD38" s="21"/>
      <c r="HE38" s="21"/>
      <c r="HF38" s="21"/>
      <c r="HG38" s="21"/>
      <c r="HH38" s="21"/>
      <c r="HI38" s="21"/>
      <c r="HJ38" s="21"/>
      <c r="HK38" s="21"/>
      <c r="HL38" s="21"/>
      <c r="HM38" s="21"/>
      <c r="HN38" s="21"/>
      <c r="HO38" s="21"/>
      <c r="HP38" s="21"/>
      <c r="HQ38" s="21"/>
      <c r="HR38" s="21"/>
      <c r="HS38" s="21"/>
      <c r="HT38" s="21"/>
      <c r="HU38" s="21"/>
      <c r="HV38" s="21"/>
      <c r="HW38" s="21"/>
      <c r="HX38" s="21"/>
      <c r="HY38" s="21"/>
      <c r="HZ38" s="21"/>
      <c r="IA38" s="21"/>
      <c r="IB38" s="21"/>
      <c r="IC38" s="21"/>
      <c r="ID38" s="21"/>
      <c r="IE38" s="21"/>
      <c r="IF38" s="21"/>
      <c r="IG38" s="21"/>
      <c r="IH38" s="21"/>
      <c r="II38" s="21"/>
      <c r="IJ38" s="21"/>
      <c r="IK38" s="21"/>
      <c r="IL38" s="21"/>
      <c r="IM38" s="21"/>
      <c r="IN38" s="21"/>
      <c r="IO38" s="21"/>
      <c r="IP38" s="21"/>
      <c r="IQ38" s="21"/>
      <c r="IR38" s="21"/>
      <c r="IS38" s="21"/>
      <c r="IT38" s="21"/>
      <c r="IU38" s="21"/>
      <c r="IV38" s="21"/>
    </row>
    <row r="39" spans="1:256" ht="28.5" x14ac:dyDescent="0.2">
      <c r="A39" s="288" t="s">
        <v>573</v>
      </c>
      <c r="B39" s="25"/>
      <c r="C39" s="706">
        <v>18223890.93</v>
      </c>
      <c r="D39" s="25"/>
      <c r="E39" s="25"/>
      <c r="F39" s="25"/>
      <c r="G39" s="25"/>
      <c r="H39" s="25"/>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c r="HC39" s="21"/>
      <c r="HD39" s="21"/>
      <c r="HE39" s="21"/>
      <c r="HF39" s="21"/>
      <c r="HG39" s="21"/>
      <c r="HH39" s="21"/>
      <c r="HI39" s="21"/>
      <c r="HJ39" s="21"/>
      <c r="HK39" s="21"/>
      <c r="HL39" s="21"/>
      <c r="HM39" s="21"/>
      <c r="HN39" s="21"/>
      <c r="HO39" s="21"/>
      <c r="HP39" s="21"/>
      <c r="HQ39" s="21"/>
      <c r="HR39" s="21"/>
      <c r="HS39" s="21"/>
      <c r="HT39" s="21"/>
      <c r="HU39" s="21"/>
      <c r="HV39" s="21"/>
      <c r="HW39" s="21"/>
      <c r="HX39" s="21"/>
      <c r="HY39" s="21"/>
      <c r="HZ39" s="21"/>
      <c r="IA39" s="21"/>
      <c r="IB39" s="21"/>
      <c r="IC39" s="21"/>
      <c r="ID39" s="21"/>
      <c r="IE39" s="21"/>
      <c r="IF39" s="21"/>
      <c r="IG39" s="21"/>
      <c r="IH39" s="21"/>
      <c r="II39" s="21"/>
      <c r="IJ39" s="21"/>
      <c r="IK39" s="21"/>
      <c r="IL39" s="21"/>
      <c r="IM39" s="21"/>
      <c r="IN39" s="21"/>
      <c r="IO39" s="21"/>
      <c r="IP39" s="21"/>
      <c r="IQ39" s="21"/>
      <c r="IR39" s="21"/>
      <c r="IS39" s="21"/>
      <c r="IT39" s="21"/>
      <c r="IU39" s="21"/>
      <c r="IV39" s="21"/>
    </row>
    <row r="40" spans="1:256" ht="14.25" x14ac:dyDescent="0.2">
      <c r="A40" s="288" t="s">
        <v>124</v>
      </c>
      <c r="B40" s="25"/>
      <c r="C40" s="615">
        <v>4624377.1500000004</v>
      </c>
      <c r="D40" s="25"/>
      <c r="E40" s="25"/>
      <c r="F40" s="25"/>
      <c r="G40" s="25"/>
      <c r="H40" s="25"/>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c r="HC40" s="21"/>
      <c r="HD40" s="21"/>
      <c r="HE40" s="21"/>
      <c r="HF40" s="21"/>
      <c r="HG40" s="21"/>
      <c r="HH40" s="21"/>
      <c r="HI40" s="21"/>
      <c r="HJ40" s="21"/>
      <c r="HK40" s="21"/>
      <c r="HL40" s="21"/>
      <c r="HM40" s="21"/>
      <c r="HN40" s="21"/>
      <c r="HO40" s="21"/>
      <c r="HP40" s="21"/>
      <c r="HQ40" s="21"/>
      <c r="HR40" s="21"/>
      <c r="HS40" s="21"/>
      <c r="HT40" s="21"/>
      <c r="HU40" s="21"/>
      <c r="HV40" s="21"/>
      <c r="HW40" s="21"/>
      <c r="HX40" s="21"/>
      <c r="HY40" s="21"/>
      <c r="HZ40" s="21"/>
      <c r="IA40" s="21"/>
      <c r="IB40" s="21"/>
      <c r="IC40" s="21"/>
      <c r="ID40" s="21"/>
      <c r="IE40" s="21"/>
      <c r="IF40" s="21"/>
      <c r="IG40" s="21"/>
      <c r="IH40" s="21"/>
      <c r="II40" s="21"/>
      <c r="IJ40" s="21"/>
      <c r="IK40" s="21"/>
      <c r="IL40" s="21"/>
      <c r="IM40" s="21"/>
      <c r="IN40" s="21"/>
      <c r="IO40" s="21"/>
      <c r="IP40" s="21"/>
      <c r="IQ40" s="21"/>
      <c r="IR40" s="21"/>
      <c r="IS40" s="21"/>
      <c r="IT40" s="21"/>
      <c r="IU40" s="21"/>
      <c r="IV40" s="21"/>
    </row>
    <row r="41" spans="1:256" ht="28.5" x14ac:dyDescent="0.2">
      <c r="A41" s="288" t="s">
        <v>126</v>
      </c>
      <c r="B41" s="25"/>
      <c r="C41" s="615">
        <v>7706350.7300000004</v>
      </c>
      <c r="D41" s="25"/>
      <c r="E41" s="25"/>
      <c r="F41" s="25"/>
      <c r="G41" s="25"/>
      <c r="H41" s="25"/>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c r="HC41" s="21"/>
      <c r="HD41" s="21"/>
      <c r="HE41" s="21"/>
      <c r="HF41" s="21"/>
      <c r="HG41" s="21"/>
      <c r="HH41" s="21"/>
      <c r="HI41" s="21"/>
      <c r="HJ41" s="21"/>
      <c r="HK41" s="21"/>
      <c r="HL41" s="21"/>
      <c r="HM41" s="21"/>
      <c r="HN41" s="21"/>
      <c r="HO41" s="21"/>
      <c r="HP41" s="21"/>
      <c r="HQ41" s="21"/>
      <c r="HR41" s="21"/>
      <c r="HS41" s="21"/>
      <c r="HT41" s="21"/>
      <c r="HU41" s="21"/>
      <c r="HV41" s="21"/>
      <c r="HW41" s="21"/>
      <c r="HX41" s="21"/>
      <c r="HY41" s="21"/>
      <c r="HZ41" s="21"/>
      <c r="IA41" s="21"/>
      <c r="IB41" s="21"/>
      <c r="IC41" s="21"/>
      <c r="ID41" s="21"/>
      <c r="IE41" s="21"/>
      <c r="IF41" s="21"/>
      <c r="IG41" s="21"/>
      <c r="IH41" s="21"/>
      <c r="II41" s="21"/>
      <c r="IJ41" s="21"/>
      <c r="IK41" s="21"/>
      <c r="IL41" s="21"/>
      <c r="IM41" s="21"/>
      <c r="IN41" s="21"/>
      <c r="IO41" s="21"/>
      <c r="IP41" s="21"/>
      <c r="IQ41" s="21"/>
      <c r="IR41" s="21"/>
      <c r="IS41" s="21"/>
      <c r="IT41" s="21"/>
      <c r="IU41" s="21"/>
      <c r="IV41" s="21"/>
    </row>
    <row r="42" spans="1:256" ht="14.25" x14ac:dyDescent="0.2">
      <c r="A42" s="288" t="s">
        <v>242</v>
      </c>
      <c r="B42" s="25"/>
      <c r="C42" s="615">
        <v>7074114.7300000004</v>
      </c>
      <c r="D42" s="25"/>
      <c r="E42" s="25"/>
      <c r="F42" s="25"/>
      <c r="G42" s="25"/>
      <c r="H42" s="25"/>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c r="HC42" s="21"/>
      <c r="HD42" s="21"/>
      <c r="HE42" s="21"/>
      <c r="HF42" s="21"/>
      <c r="HG42" s="21"/>
      <c r="HH42" s="21"/>
      <c r="HI42" s="21"/>
      <c r="HJ42" s="21"/>
      <c r="HK42" s="21"/>
      <c r="HL42" s="21"/>
      <c r="HM42" s="21"/>
      <c r="HN42" s="21"/>
      <c r="HO42" s="21"/>
      <c r="HP42" s="21"/>
      <c r="HQ42" s="21"/>
      <c r="HR42" s="21"/>
      <c r="HS42" s="21"/>
      <c r="HT42" s="21"/>
      <c r="HU42" s="21"/>
      <c r="HV42" s="21"/>
      <c r="HW42" s="21"/>
      <c r="HX42" s="21"/>
      <c r="HY42" s="21"/>
      <c r="HZ42" s="21"/>
      <c r="IA42" s="21"/>
      <c r="IB42" s="21"/>
      <c r="IC42" s="21"/>
      <c r="ID42" s="21"/>
      <c r="IE42" s="21"/>
      <c r="IF42" s="21"/>
      <c r="IG42" s="21"/>
      <c r="IH42" s="21"/>
      <c r="II42" s="21"/>
      <c r="IJ42" s="21"/>
      <c r="IK42" s="21"/>
      <c r="IL42" s="21"/>
      <c r="IM42" s="21"/>
      <c r="IN42" s="21"/>
      <c r="IO42" s="21"/>
      <c r="IP42" s="21"/>
      <c r="IQ42" s="21"/>
      <c r="IR42" s="21"/>
      <c r="IS42" s="21"/>
      <c r="IT42" s="21"/>
      <c r="IU42" s="21"/>
      <c r="IV42" s="21"/>
    </row>
    <row r="43" spans="1:256" ht="28.5" x14ac:dyDescent="0.2">
      <c r="A43" s="288" t="s">
        <v>803</v>
      </c>
      <c r="B43" s="25"/>
      <c r="C43" s="615">
        <v>2415774.33</v>
      </c>
      <c r="D43" s="25"/>
      <c r="E43" s="25"/>
      <c r="F43" s="25"/>
      <c r="G43" s="25"/>
      <c r="H43" s="25"/>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c r="HC43" s="21"/>
      <c r="HD43" s="21"/>
      <c r="HE43" s="21"/>
      <c r="HF43" s="21"/>
      <c r="HG43" s="21"/>
      <c r="HH43" s="21"/>
      <c r="HI43" s="21"/>
      <c r="HJ43" s="21"/>
      <c r="HK43" s="21"/>
      <c r="HL43" s="21"/>
      <c r="HM43" s="21"/>
      <c r="HN43" s="21"/>
      <c r="HO43" s="21"/>
      <c r="HP43" s="21"/>
      <c r="HQ43" s="21"/>
      <c r="HR43" s="21"/>
      <c r="HS43" s="21"/>
      <c r="HT43" s="21"/>
      <c r="HU43" s="21"/>
      <c r="HV43" s="21"/>
      <c r="HW43" s="21"/>
      <c r="HX43" s="21"/>
      <c r="HY43" s="21"/>
      <c r="HZ43" s="21"/>
      <c r="IA43" s="21"/>
      <c r="IB43" s="21"/>
      <c r="IC43" s="21"/>
      <c r="ID43" s="21"/>
      <c r="IE43" s="21"/>
      <c r="IF43" s="21"/>
      <c r="IG43" s="21"/>
      <c r="IH43" s="21"/>
      <c r="II43" s="21"/>
      <c r="IJ43" s="21"/>
      <c r="IK43" s="21"/>
      <c r="IL43" s="21"/>
      <c r="IM43" s="21"/>
      <c r="IN43" s="21"/>
      <c r="IO43" s="21"/>
      <c r="IP43" s="21"/>
      <c r="IQ43" s="21"/>
      <c r="IR43" s="21"/>
      <c r="IS43" s="21"/>
      <c r="IT43" s="21"/>
      <c r="IU43" s="21"/>
      <c r="IV43" s="21"/>
    </row>
    <row r="44" spans="1:256" ht="28.5" x14ac:dyDescent="0.2">
      <c r="A44" s="288" t="s">
        <v>747</v>
      </c>
      <c r="B44" s="25"/>
      <c r="C44" s="615">
        <v>9534695.1400000006</v>
      </c>
      <c r="D44" s="25"/>
      <c r="E44" s="25"/>
      <c r="F44" s="25"/>
      <c r="G44" s="25"/>
      <c r="H44" s="25"/>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c r="HC44" s="21"/>
      <c r="HD44" s="21"/>
      <c r="HE44" s="21"/>
      <c r="HF44" s="21"/>
      <c r="HG44" s="21"/>
      <c r="HH44" s="21"/>
      <c r="HI44" s="21"/>
      <c r="HJ44" s="21"/>
      <c r="HK44" s="21"/>
      <c r="HL44" s="21"/>
      <c r="HM44" s="21"/>
      <c r="HN44" s="21"/>
      <c r="HO44" s="21"/>
      <c r="HP44" s="21"/>
      <c r="HQ44" s="21"/>
      <c r="HR44" s="21"/>
      <c r="HS44" s="21"/>
      <c r="HT44" s="21"/>
      <c r="HU44" s="21"/>
      <c r="HV44" s="21"/>
      <c r="HW44" s="21"/>
      <c r="HX44" s="21"/>
      <c r="HY44" s="21"/>
      <c r="HZ44" s="21"/>
      <c r="IA44" s="21"/>
      <c r="IB44" s="21"/>
      <c r="IC44" s="21"/>
      <c r="ID44" s="21"/>
      <c r="IE44" s="21"/>
      <c r="IF44" s="21"/>
      <c r="IG44" s="21"/>
      <c r="IH44" s="21"/>
      <c r="II44" s="21"/>
      <c r="IJ44" s="21"/>
      <c r="IK44" s="21"/>
      <c r="IL44" s="21"/>
      <c r="IM44" s="21"/>
      <c r="IN44" s="21"/>
      <c r="IO44" s="21"/>
      <c r="IP44" s="21"/>
      <c r="IQ44" s="21"/>
      <c r="IR44" s="21"/>
      <c r="IS44" s="21"/>
      <c r="IT44" s="21"/>
      <c r="IU44" s="21"/>
      <c r="IV44" s="21"/>
    </row>
    <row r="45" spans="1:256" ht="14.25" x14ac:dyDescent="0.2">
      <c r="A45" s="288" t="s">
        <v>136</v>
      </c>
      <c r="B45" s="25"/>
      <c r="C45" s="615">
        <v>13405.7</v>
      </c>
      <c r="D45" s="25"/>
      <c r="E45" s="25"/>
      <c r="F45" s="25"/>
      <c r="G45" s="25"/>
      <c r="H45" s="25"/>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c r="HC45" s="21"/>
      <c r="HD45" s="21"/>
      <c r="HE45" s="21"/>
      <c r="HF45" s="21"/>
      <c r="HG45" s="21"/>
      <c r="HH45" s="21"/>
      <c r="HI45" s="21"/>
      <c r="HJ45" s="21"/>
      <c r="HK45" s="21"/>
      <c r="HL45" s="21"/>
      <c r="HM45" s="21"/>
      <c r="HN45" s="21"/>
      <c r="HO45" s="21"/>
      <c r="HP45" s="21"/>
      <c r="HQ45" s="21"/>
      <c r="HR45" s="21"/>
      <c r="HS45" s="21"/>
      <c r="HT45" s="21"/>
      <c r="HU45" s="21"/>
      <c r="HV45" s="21"/>
      <c r="HW45" s="21"/>
      <c r="HX45" s="21"/>
      <c r="HY45" s="21"/>
      <c r="HZ45" s="21"/>
      <c r="IA45" s="21"/>
      <c r="IB45" s="21"/>
      <c r="IC45" s="21"/>
      <c r="ID45" s="21"/>
      <c r="IE45" s="21"/>
      <c r="IF45" s="21"/>
      <c r="IG45" s="21"/>
      <c r="IH45" s="21"/>
      <c r="II45" s="21"/>
      <c r="IJ45" s="21"/>
      <c r="IK45" s="21"/>
      <c r="IL45" s="21"/>
      <c r="IM45" s="21"/>
      <c r="IN45" s="21"/>
      <c r="IO45" s="21"/>
      <c r="IP45" s="21"/>
      <c r="IQ45" s="21"/>
      <c r="IR45" s="21"/>
      <c r="IS45" s="21"/>
      <c r="IT45" s="21"/>
      <c r="IU45" s="21"/>
      <c r="IV45" s="21"/>
    </row>
    <row r="46" spans="1:256" ht="14.25" x14ac:dyDescent="0.2">
      <c r="A46" s="288" t="s">
        <v>246</v>
      </c>
      <c r="B46" s="25"/>
      <c r="C46" s="615">
        <v>84454.81</v>
      </c>
      <c r="D46" s="25"/>
      <c r="E46" s="25"/>
      <c r="F46" s="25"/>
      <c r="G46" s="25"/>
      <c r="H46" s="25"/>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c r="HC46" s="21"/>
      <c r="HD46" s="21"/>
      <c r="HE46" s="21"/>
      <c r="HF46" s="21"/>
      <c r="HG46" s="21"/>
      <c r="HH46" s="21"/>
      <c r="HI46" s="21"/>
      <c r="HJ46" s="21"/>
      <c r="HK46" s="21"/>
      <c r="HL46" s="21"/>
      <c r="HM46" s="21"/>
      <c r="HN46" s="21"/>
      <c r="HO46" s="21"/>
      <c r="HP46" s="21"/>
      <c r="HQ46" s="21"/>
      <c r="HR46" s="21"/>
      <c r="HS46" s="21"/>
      <c r="HT46" s="21"/>
      <c r="HU46" s="21"/>
      <c r="HV46" s="21"/>
      <c r="HW46" s="21"/>
      <c r="HX46" s="21"/>
      <c r="HY46" s="21"/>
      <c r="HZ46" s="21"/>
      <c r="IA46" s="21"/>
      <c r="IB46" s="21"/>
      <c r="IC46" s="21"/>
      <c r="ID46" s="21"/>
      <c r="IE46" s="21"/>
      <c r="IF46" s="21"/>
      <c r="IG46" s="21"/>
      <c r="IH46" s="21"/>
      <c r="II46" s="21"/>
      <c r="IJ46" s="21"/>
      <c r="IK46" s="21"/>
      <c r="IL46" s="21"/>
      <c r="IM46" s="21"/>
      <c r="IN46" s="21"/>
      <c r="IO46" s="21"/>
      <c r="IP46" s="21"/>
      <c r="IQ46" s="21"/>
      <c r="IR46" s="21"/>
      <c r="IS46" s="21"/>
      <c r="IT46" s="21"/>
      <c r="IU46" s="21"/>
      <c r="IV46" s="21"/>
    </row>
    <row r="47" spans="1:256" ht="28.5" x14ac:dyDescent="0.2">
      <c r="A47" s="288" t="s">
        <v>170</v>
      </c>
      <c r="B47" s="25"/>
      <c r="C47" s="706">
        <v>4270967.08</v>
      </c>
      <c r="D47" s="25"/>
      <c r="E47" s="25"/>
      <c r="F47" s="25"/>
      <c r="G47" s="25"/>
      <c r="H47" s="25"/>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c r="HC47" s="21"/>
      <c r="HD47" s="21"/>
      <c r="HE47" s="21"/>
      <c r="HF47" s="21"/>
      <c r="HG47" s="21"/>
      <c r="HH47" s="21"/>
      <c r="HI47" s="21"/>
      <c r="HJ47" s="21"/>
      <c r="HK47" s="21"/>
      <c r="HL47" s="21"/>
      <c r="HM47" s="21"/>
      <c r="HN47" s="21"/>
      <c r="HO47" s="21"/>
      <c r="HP47" s="21"/>
      <c r="HQ47" s="21"/>
      <c r="HR47" s="21"/>
      <c r="HS47" s="21"/>
      <c r="HT47" s="21"/>
      <c r="HU47" s="21"/>
      <c r="HV47" s="21"/>
      <c r="HW47" s="21"/>
      <c r="HX47" s="21"/>
      <c r="HY47" s="21"/>
      <c r="HZ47" s="21"/>
      <c r="IA47" s="21"/>
      <c r="IB47" s="21"/>
      <c r="IC47" s="21"/>
      <c r="ID47" s="21"/>
      <c r="IE47" s="21"/>
      <c r="IF47" s="21"/>
      <c r="IG47" s="21"/>
      <c r="IH47" s="21"/>
      <c r="II47" s="21"/>
      <c r="IJ47" s="21"/>
      <c r="IK47" s="21"/>
      <c r="IL47" s="21"/>
      <c r="IM47" s="21"/>
      <c r="IN47" s="21"/>
      <c r="IO47" s="21"/>
      <c r="IP47" s="21"/>
      <c r="IQ47" s="21"/>
      <c r="IR47" s="21"/>
      <c r="IS47" s="21"/>
      <c r="IT47" s="21"/>
      <c r="IU47" s="21"/>
      <c r="IV47" s="21"/>
    </row>
    <row r="48" spans="1:256" ht="28.5" x14ac:dyDescent="0.2">
      <c r="A48" s="288" t="s">
        <v>198</v>
      </c>
      <c r="B48" s="25"/>
      <c r="C48" s="615">
        <v>29881268.649999999</v>
      </c>
      <c r="D48" s="25"/>
      <c r="E48" s="25"/>
      <c r="F48" s="25"/>
      <c r="G48" s="25"/>
      <c r="H48" s="25"/>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c r="HC48" s="21"/>
      <c r="HD48" s="21"/>
      <c r="HE48" s="21"/>
      <c r="HF48" s="21"/>
      <c r="HG48" s="21"/>
      <c r="HH48" s="21"/>
      <c r="HI48" s="21"/>
      <c r="HJ48" s="21"/>
      <c r="HK48" s="21"/>
      <c r="HL48" s="21"/>
      <c r="HM48" s="21"/>
      <c r="HN48" s="21"/>
      <c r="HO48" s="21"/>
      <c r="HP48" s="21"/>
      <c r="HQ48" s="21"/>
      <c r="HR48" s="21"/>
      <c r="HS48" s="21"/>
      <c r="HT48" s="21"/>
      <c r="HU48" s="21"/>
      <c r="HV48" s="21"/>
      <c r="HW48" s="21"/>
      <c r="HX48" s="21"/>
      <c r="HY48" s="21"/>
      <c r="HZ48" s="21"/>
      <c r="IA48" s="21"/>
      <c r="IB48" s="21"/>
      <c r="IC48" s="21"/>
      <c r="ID48" s="21"/>
      <c r="IE48" s="21"/>
      <c r="IF48" s="21"/>
      <c r="IG48" s="21"/>
      <c r="IH48" s="21"/>
      <c r="II48" s="21"/>
      <c r="IJ48" s="21"/>
      <c r="IK48" s="21"/>
      <c r="IL48" s="21"/>
      <c r="IM48" s="21"/>
      <c r="IN48" s="21"/>
      <c r="IO48" s="21"/>
      <c r="IP48" s="21"/>
      <c r="IQ48" s="21"/>
      <c r="IR48" s="21"/>
      <c r="IS48" s="21"/>
      <c r="IT48" s="21"/>
      <c r="IU48" s="21"/>
      <c r="IV48" s="21"/>
    </row>
    <row r="49" spans="1:256" ht="14.25" x14ac:dyDescent="0.2">
      <c r="A49" s="288" t="s">
        <v>257</v>
      </c>
      <c r="B49" s="25"/>
      <c r="C49" s="615">
        <v>4110903.13</v>
      </c>
      <c r="D49" s="25"/>
      <c r="E49" s="25"/>
      <c r="F49" s="25"/>
      <c r="G49" s="25"/>
      <c r="H49" s="25"/>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c r="HC49" s="21"/>
      <c r="HD49" s="21"/>
      <c r="HE49" s="21"/>
      <c r="HF49" s="21"/>
      <c r="HG49" s="21"/>
      <c r="HH49" s="21"/>
      <c r="HI49" s="21"/>
      <c r="HJ49" s="21"/>
      <c r="HK49" s="21"/>
      <c r="HL49" s="21"/>
      <c r="HM49" s="21"/>
      <c r="HN49" s="21"/>
      <c r="HO49" s="21"/>
      <c r="HP49" s="21"/>
      <c r="HQ49" s="21"/>
      <c r="HR49" s="21"/>
      <c r="HS49" s="21"/>
      <c r="HT49" s="21"/>
      <c r="HU49" s="21"/>
      <c r="HV49" s="21"/>
      <c r="HW49" s="21"/>
      <c r="HX49" s="21"/>
      <c r="HY49" s="21"/>
      <c r="HZ49" s="21"/>
      <c r="IA49" s="21"/>
      <c r="IB49" s="21"/>
      <c r="IC49" s="21"/>
      <c r="ID49" s="21"/>
      <c r="IE49" s="21"/>
      <c r="IF49" s="21"/>
      <c r="IG49" s="21"/>
      <c r="IH49" s="21"/>
      <c r="II49" s="21"/>
      <c r="IJ49" s="21"/>
      <c r="IK49" s="21"/>
      <c r="IL49" s="21"/>
      <c r="IM49" s="21"/>
      <c r="IN49" s="21"/>
      <c r="IO49" s="21"/>
      <c r="IP49" s="21"/>
      <c r="IQ49" s="21"/>
      <c r="IR49" s="21"/>
      <c r="IS49" s="21"/>
      <c r="IT49" s="21"/>
      <c r="IU49" s="21"/>
      <c r="IV49" s="21"/>
    </row>
    <row r="50" spans="1:256" ht="14.25" x14ac:dyDescent="0.2">
      <c r="A50" s="288" t="s">
        <v>236</v>
      </c>
      <c r="B50" s="25"/>
      <c r="C50" s="615">
        <v>1465954.94</v>
      </c>
      <c r="D50" s="25"/>
      <c r="E50" s="25"/>
      <c r="F50" s="25"/>
      <c r="G50" s="25"/>
      <c r="H50" s="25"/>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c r="HC50" s="21"/>
      <c r="HD50" s="21"/>
      <c r="HE50" s="21"/>
      <c r="HF50" s="21"/>
      <c r="HG50" s="21"/>
      <c r="HH50" s="21"/>
      <c r="HI50" s="21"/>
      <c r="HJ50" s="21"/>
      <c r="HK50" s="21"/>
      <c r="HL50" s="21"/>
      <c r="HM50" s="21"/>
      <c r="HN50" s="21"/>
      <c r="HO50" s="21"/>
      <c r="HP50" s="21"/>
      <c r="HQ50" s="21"/>
      <c r="HR50" s="21"/>
      <c r="HS50" s="21"/>
      <c r="HT50" s="21"/>
      <c r="HU50" s="21"/>
      <c r="HV50" s="21"/>
      <c r="HW50" s="21"/>
      <c r="HX50" s="21"/>
      <c r="HY50" s="21"/>
      <c r="HZ50" s="21"/>
      <c r="IA50" s="21"/>
      <c r="IB50" s="21"/>
      <c r="IC50" s="21"/>
      <c r="ID50" s="21"/>
      <c r="IE50" s="21"/>
      <c r="IF50" s="21"/>
      <c r="IG50" s="21"/>
      <c r="IH50" s="21"/>
      <c r="II50" s="21"/>
      <c r="IJ50" s="21"/>
      <c r="IK50" s="21"/>
      <c r="IL50" s="21"/>
      <c r="IM50" s="21"/>
      <c r="IN50" s="21"/>
      <c r="IO50" s="21"/>
      <c r="IP50" s="21"/>
      <c r="IQ50" s="21"/>
      <c r="IR50" s="21"/>
      <c r="IS50" s="21"/>
      <c r="IT50" s="21"/>
      <c r="IU50" s="21"/>
      <c r="IV50" s="21"/>
    </row>
    <row r="51" spans="1:256" ht="14.25" x14ac:dyDescent="0.2">
      <c r="A51" s="288" t="s">
        <v>103</v>
      </c>
      <c r="B51" s="25"/>
      <c r="C51" s="615">
        <v>7482946.1399999997</v>
      </c>
      <c r="D51" s="25"/>
      <c r="E51" s="25"/>
      <c r="F51" s="25"/>
      <c r="G51" s="25"/>
      <c r="H51" s="25"/>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c r="HC51" s="21"/>
      <c r="HD51" s="21"/>
      <c r="HE51" s="21"/>
      <c r="HF51" s="21"/>
      <c r="HG51" s="21"/>
      <c r="HH51" s="21"/>
      <c r="HI51" s="21"/>
      <c r="HJ51" s="21"/>
      <c r="HK51" s="21"/>
      <c r="HL51" s="21"/>
      <c r="HM51" s="21"/>
      <c r="HN51" s="21"/>
      <c r="HO51" s="21"/>
      <c r="HP51" s="21"/>
      <c r="HQ51" s="21"/>
      <c r="HR51" s="21"/>
      <c r="HS51" s="21"/>
      <c r="HT51" s="21"/>
      <c r="HU51" s="21"/>
      <c r="HV51" s="21"/>
      <c r="HW51" s="21"/>
      <c r="HX51" s="21"/>
      <c r="HY51" s="21"/>
      <c r="HZ51" s="21"/>
      <c r="IA51" s="21"/>
      <c r="IB51" s="21"/>
      <c r="IC51" s="21"/>
      <c r="ID51" s="21"/>
      <c r="IE51" s="21"/>
      <c r="IF51" s="21"/>
      <c r="IG51" s="21"/>
      <c r="IH51" s="21"/>
      <c r="II51" s="21"/>
      <c r="IJ51" s="21"/>
      <c r="IK51" s="21"/>
      <c r="IL51" s="21"/>
      <c r="IM51" s="21"/>
      <c r="IN51" s="21"/>
      <c r="IO51" s="21"/>
      <c r="IP51" s="21"/>
      <c r="IQ51" s="21"/>
      <c r="IR51" s="21"/>
      <c r="IS51" s="21"/>
      <c r="IT51" s="21"/>
      <c r="IU51" s="21"/>
      <c r="IV51" s="21"/>
    </row>
    <row r="52" spans="1:256" ht="14.25" x14ac:dyDescent="0.2">
      <c r="A52" s="288" t="s">
        <v>249</v>
      </c>
      <c r="B52" s="25"/>
      <c r="C52" s="615">
        <v>125627522.90000001</v>
      </c>
      <c r="D52" s="25"/>
      <c r="E52" s="25"/>
      <c r="F52" s="25"/>
      <c r="G52" s="25"/>
      <c r="H52" s="25"/>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c r="DC52" s="21"/>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21"/>
      <c r="EY52" s="21"/>
      <c r="EZ52" s="21"/>
      <c r="FA52" s="21"/>
      <c r="FB52" s="21"/>
      <c r="FC52" s="21"/>
      <c r="FD52" s="21"/>
      <c r="FE52" s="21"/>
      <c r="FF52" s="21"/>
      <c r="FG52" s="21"/>
      <c r="FH52" s="21"/>
      <c r="FI52" s="21"/>
      <c r="FJ52" s="21"/>
      <c r="FK52" s="21"/>
      <c r="FL52" s="21"/>
      <c r="FM52" s="21"/>
      <c r="FN52" s="21"/>
      <c r="FO52" s="21"/>
      <c r="FP52" s="21"/>
      <c r="FQ52" s="21"/>
      <c r="FR52" s="21"/>
      <c r="FS52" s="21"/>
      <c r="FT52" s="21"/>
      <c r="FU52" s="21"/>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c r="HE52" s="21"/>
      <c r="HF52" s="21"/>
      <c r="HG52" s="21"/>
      <c r="HH52" s="21"/>
      <c r="HI52" s="21"/>
      <c r="HJ52" s="21"/>
      <c r="HK52" s="21"/>
      <c r="HL52" s="21"/>
      <c r="HM52" s="21"/>
      <c r="HN52" s="21"/>
      <c r="HO52" s="21"/>
      <c r="HP52" s="21"/>
      <c r="HQ52" s="21"/>
      <c r="HR52" s="21"/>
      <c r="HS52" s="21"/>
      <c r="HT52" s="21"/>
      <c r="HU52" s="21"/>
      <c r="HV52" s="21"/>
      <c r="HW52" s="21"/>
      <c r="HX52" s="21"/>
      <c r="HY52" s="21"/>
      <c r="HZ52" s="21"/>
      <c r="IA52" s="21"/>
      <c r="IB52" s="21"/>
      <c r="IC52" s="21"/>
      <c r="ID52" s="21"/>
      <c r="IE52" s="21"/>
      <c r="IF52" s="21"/>
      <c r="IG52" s="21"/>
      <c r="IH52" s="21"/>
      <c r="II52" s="21"/>
      <c r="IJ52" s="21"/>
      <c r="IK52" s="21"/>
      <c r="IL52" s="21"/>
      <c r="IM52" s="21"/>
      <c r="IN52" s="21"/>
      <c r="IO52" s="21"/>
      <c r="IP52" s="21"/>
      <c r="IQ52" s="21"/>
      <c r="IR52" s="21"/>
      <c r="IS52" s="21"/>
      <c r="IT52" s="21"/>
      <c r="IU52" s="21"/>
      <c r="IV52" s="21"/>
    </row>
    <row r="53" spans="1:256" ht="14.25" x14ac:dyDescent="0.2">
      <c r="A53" s="288" t="s">
        <v>105</v>
      </c>
      <c r="B53" s="25"/>
      <c r="C53" s="615">
        <v>5519381.3099999996</v>
      </c>
      <c r="D53" s="25"/>
      <c r="E53" s="25"/>
      <c r="F53" s="25"/>
      <c r="G53" s="25"/>
      <c r="H53" s="25"/>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c r="CW53" s="21"/>
      <c r="CX53" s="21"/>
      <c r="CY53" s="21"/>
      <c r="CZ53" s="21"/>
      <c r="DA53" s="21"/>
      <c r="DB53" s="21"/>
      <c r="DC53" s="21"/>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21"/>
      <c r="FD53" s="21"/>
      <c r="FE53" s="21"/>
      <c r="FF53" s="21"/>
      <c r="FG53" s="21"/>
      <c r="FH53" s="21"/>
      <c r="FI53" s="21"/>
      <c r="FJ53" s="21"/>
      <c r="FK53" s="21"/>
      <c r="FL53" s="21"/>
      <c r="FM53" s="21"/>
      <c r="FN53" s="21"/>
      <c r="FO53" s="21"/>
      <c r="FP53" s="21"/>
      <c r="FQ53" s="21"/>
      <c r="FR53" s="21"/>
      <c r="FS53" s="21"/>
      <c r="FT53" s="21"/>
      <c r="FU53" s="21"/>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c r="HE53" s="21"/>
      <c r="HF53" s="21"/>
      <c r="HG53" s="21"/>
      <c r="HH53" s="21"/>
      <c r="HI53" s="21"/>
      <c r="HJ53" s="21"/>
      <c r="HK53" s="21"/>
      <c r="HL53" s="21"/>
      <c r="HM53" s="21"/>
      <c r="HN53" s="21"/>
      <c r="HO53" s="21"/>
      <c r="HP53" s="21"/>
      <c r="HQ53" s="21"/>
      <c r="HR53" s="21"/>
      <c r="HS53" s="21"/>
      <c r="HT53" s="21"/>
      <c r="HU53" s="21"/>
      <c r="HV53" s="21"/>
      <c r="HW53" s="21"/>
      <c r="HX53" s="21"/>
      <c r="HY53" s="21"/>
      <c r="HZ53" s="21"/>
      <c r="IA53" s="21"/>
      <c r="IB53" s="21"/>
      <c r="IC53" s="21"/>
      <c r="ID53" s="21"/>
      <c r="IE53" s="21"/>
      <c r="IF53" s="21"/>
      <c r="IG53" s="21"/>
      <c r="IH53" s="21"/>
      <c r="II53" s="21"/>
      <c r="IJ53" s="21"/>
      <c r="IK53" s="21"/>
      <c r="IL53" s="21"/>
      <c r="IM53" s="21"/>
      <c r="IN53" s="21"/>
      <c r="IO53" s="21"/>
      <c r="IP53" s="21"/>
      <c r="IQ53" s="21"/>
      <c r="IR53" s="21"/>
      <c r="IS53" s="21"/>
      <c r="IT53" s="21"/>
      <c r="IU53" s="21"/>
      <c r="IV53" s="21"/>
    </row>
    <row r="54" spans="1:256" ht="14.25" x14ac:dyDescent="0.2">
      <c r="A54" s="288" t="s">
        <v>107</v>
      </c>
      <c r="C54" s="615">
        <v>11793514.25</v>
      </c>
    </row>
    <row r="55" spans="1:256" ht="14.25" x14ac:dyDescent="0.2">
      <c r="A55" s="288" t="s">
        <v>988</v>
      </c>
      <c r="C55" s="615">
        <v>54299080.479999997</v>
      </c>
    </row>
    <row r="56" spans="1:256" ht="14.25" x14ac:dyDescent="0.2">
      <c r="A56" s="288" t="s">
        <v>989</v>
      </c>
      <c r="C56" s="615">
        <v>496076.89</v>
      </c>
    </row>
    <row r="57" spans="1:256" ht="14.25" x14ac:dyDescent="0.2">
      <c r="A57" s="288" t="s">
        <v>990</v>
      </c>
      <c r="C57" s="615">
        <v>4623197.16</v>
      </c>
    </row>
    <row r="58" spans="1:256" ht="14.25" x14ac:dyDescent="0.2">
      <c r="A58" s="288" t="s">
        <v>991</v>
      </c>
      <c r="C58" s="615">
        <v>225709</v>
      </c>
    </row>
    <row r="64" spans="1:256" s="1" customFormat="1" ht="14.25" x14ac:dyDescent="0.2">
      <c r="A64" s="352" t="s">
        <v>993</v>
      </c>
      <c r="B64" s="352"/>
      <c r="C64" s="352"/>
      <c r="D64" s="352"/>
      <c r="E64" s="352"/>
    </row>
    <row r="65" spans="1:5" s="1" customFormat="1" ht="15" x14ac:dyDescent="0.25">
      <c r="A65" s="353" t="s">
        <v>992</v>
      </c>
      <c r="B65" s="354"/>
      <c r="C65" s="352"/>
      <c r="D65" s="353" t="s">
        <v>994</v>
      </c>
      <c r="E65" s="354"/>
    </row>
    <row r="66" spans="1:5" s="1" customFormat="1" ht="14.25" x14ac:dyDescent="0.2">
      <c r="A66" s="352"/>
      <c r="B66" s="352"/>
      <c r="C66" s="352"/>
      <c r="D66" s="352"/>
      <c r="E66" s="352"/>
    </row>
    <row r="67" spans="1:5" s="1" customFormat="1" ht="14.25" x14ac:dyDescent="0.2">
      <c r="A67" s="352"/>
      <c r="B67" s="352"/>
      <c r="C67" s="352"/>
      <c r="D67" s="352"/>
      <c r="E67" s="352"/>
    </row>
    <row r="68" spans="1:5" s="1" customFormat="1" ht="14.25" x14ac:dyDescent="0.2">
      <c r="A68" s="355" t="s">
        <v>997</v>
      </c>
      <c r="B68" s="355"/>
      <c r="C68" s="352"/>
      <c r="D68" s="352"/>
      <c r="E68" s="352"/>
    </row>
    <row r="69" spans="1:5" s="1" customFormat="1" ht="15" x14ac:dyDescent="0.25">
      <c r="A69" s="356" t="s">
        <v>995</v>
      </c>
      <c r="B69" s="352"/>
      <c r="C69" s="352"/>
      <c r="D69" s="353" t="s">
        <v>998</v>
      </c>
      <c r="E69" s="354"/>
    </row>
    <row r="70" spans="1:5" s="1" customFormat="1" ht="15" x14ac:dyDescent="0.25">
      <c r="A70" s="356" t="s">
        <v>996</v>
      </c>
      <c r="B70" s="352"/>
      <c r="C70" s="352"/>
      <c r="D70" s="352"/>
      <c r="E70" s="352"/>
    </row>
    <row r="71" spans="1:5" ht="14.25" x14ac:dyDescent="0.2">
      <c r="C71" s="701">
        <v>43495</v>
      </c>
    </row>
    <row r="72" spans="1:5" ht="15" x14ac:dyDescent="0.25">
      <c r="C72" s="353" t="s">
        <v>58</v>
      </c>
    </row>
    <row r="75" spans="1:5" x14ac:dyDescent="0.2">
      <c r="A75" s="363" t="s">
        <v>882</v>
      </c>
    </row>
    <row r="76" spans="1:5" x14ac:dyDescent="0.2">
      <c r="A76" s="363" t="s">
        <v>68</v>
      </c>
    </row>
  </sheetData>
  <protectedRanges>
    <protectedRange password="EBFB" sqref="C26:C30" name="Rango2"/>
    <protectedRange password="EBFB" sqref="A44:A49" name="SUPERAVIT"/>
  </protectedRanges>
  <mergeCells count="6">
    <mergeCell ref="A6:C6"/>
    <mergeCell ref="A7:C7"/>
    <mergeCell ref="A8:C8"/>
    <mergeCell ref="A9:C9"/>
    <mergeCell ref="B1:C1"/>
    <mergeCell ref="B2:C2"/>
  </mergeCells>
  <phoneticPr fontId="0" type="noConversion"/>
  <dataValidations count="1">
    <dataValidation type="list" allowBlank="1" showInputMessage="1" showErrorMessage="1" sqref="B1:C1" xr:uid="{00000000-0002-0000-0D00-000000000000}">
      <formula1>LIQ</formula1>
    </dataValidation>
  </dataValidations>
  <printOptions horizontalCentered="1"/>
  <pageMargins left="0.35433070866141736" right="0.35433070866141736" top="0.11811023622047245" bottom="0.39370078740157483" header="0" footer="0"/>
  <pageSetup scale="75"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8"/>
  <dimension ref="A1:H40"/>
  <sheetViews>
    <sheetView showGridLines="0" zoomScaleNormal="100" zoomScaleSheetLayoutView="100" workbookViewId="0">
      <selection activeCell="D40" sqref="D40"/>
    </sheetView>
  </sheetViews>
  <sheetFormatPr baseColWidth="10" defaultRowHeight="12.75" x14ac:dyDescent="0.2"/>
  <cols>
    <col min="1" max="1" width="36.7109375" style="456" customWidth="1"/>
    <col min="2" max="2" width="20.7109375" style="456" customWidth="1"/>
    <col min="3" max="3" width="20.5703125" style="456" customWidth="1"/>
    <col min="4" max="4" width="19.7109375" style="456" customWidth="1"/>
    <col min="5" max="5" width="17.42578125" style="456" customWidth="1"/>
    <col min="6" max="6" width="18" style="456" customWidth="1"/>
    <col min="7" max="7" width="28.140625" style="456" customWidth="1"/>
    <col min="8" max="16384" width="11.42578125" style="456"/>
  </cols>
  <sheetData>
    <row r="1" spans="1:8" ht="18" x14ac:dyDescent="0.25">
      <c r="A1" s="758" t="s">
        <v>5</v>
      </c>
      <c r="B1" s="758"/>
      <c r="C1" s="758"/>
      <c r="D1" s="758"/>
      <c r="E1" s="758"/>
      <c r="F1" s="758"/>
      <c r="G1" s="455"/>
      <c r="H1" s="455"/>
    </row>
    <row r="2" spans="1:8" ht="15" x14ac:dyDescent="0.25">
      <c r="A2" s="759"/>
      <c r="B2" s="759"/>
      <c r="C2" s="759"/>
      <c r="D2" s="759"/>
      <c r="E2" s="759"/>
      <c r="F2" s="759"/>
      <c r="G2" s="388"/>
      <c r="H2" s="388"/>
    </row>
    <row r="3" spans="1:8" ht="18" x14ac:dyDescent="0.25">
      <c r="A3" s="758" t="str">
        <f>+'LISTA DE HOJAS'!A1</f>
        <v>MUNICIPALIDAD DE TARRAZU</v>
      </c>
      <c r="B3" s="758"/>
      <c r="C3" s="758"/>
      <c r="D3" s="758"/>
      <c r="E3" s="758"/>
      <c r="F3" s="758"/>
      <c r="G3" s="455"/>
      <c r="H3" s="455"/>
    </row>
    <row r="4" spans="1:8" ht="15" x14ac:dyDescent="0.25">
      <c r="A4" s="389"/>
      <c r="B4" s="389"/>
      <c r="C4" s="389"/>
      <c r="D4" s="389"/>
      <c r="E4" s="389"/>
      <c r="F4" s="389"/>
      <c r="G4" s="389"/>
      <c r="H4" s="389"/>
    </row>
    <row r="5" spans="1:8" ht="15.75" x14ac:dyDescent="0.25">
      <c r="A5" s="757" t="s">
        <v>838</v>
      </c>
      <c r="B5" s="757"/>
      <c r="C5" s="757"/>
      <c r="D5" s="757"/>
      <c r="E5" s="757"/>
      <c r="F5" s="757"/>
      <c r="G5" s="455"/>
      <c r="H5" s="455"/>
    </row>
    <row r="6" spans="1:8" s="453" customFormat="1" ht="13.5" thickBot="1" x14ac:dyDescent="0.25">
      <c r="A6" s="368"/>
      <c r="B6" s="369"/>
      <c r="C6" s="368"/>
      <c r="D6" s="368"/>
      <c r="E6" s="368"/>
      <c r="F6" s="368"/>
    </row>
    <row r="7" spans="1:8" x14ac:dyDescent="0.2">
      <c r="A7" s="519">
        <v>1</v>
      </c>
      <c r="B7" s="520">
        <v>2</v>
      </c>
      <c r="C7" s="520">
        <v>3</v>
      </c>
      <c r="D7" s="520">
        <v>4</v>
      </c>
      <c r="E7" s="520">
        <v>5</v>
      </c>
      <c r="F7" s="521">
        <v>6</v>
      </c>
    </row>
    <row r="8" spans="1:8" ht="39" thickBot="1" x14ac:dyDescent="0.25">
      <c r="A8" s="522" t="s">
        <v>687</v>
      </c>
      <c r="B8" s="683" t="s">
        <v>891</v>
      </c>
      <c r="C8" s="523" t="s">
        <v>887</v>
      </c>
      <c r="D8" s="523" t="s">
        <v>888</v>
      </c>
      <c r="E8" s="523" t="s">
        <v>889</v>
      </c>
      <c r="F8" s="524" t="s">
        <v>890</v>
      </c>
    </row>
    <row r="9" spans="1:8" x14ac:dyDescent="0.2">
      <c r="A9" s="370"/>
      <c r="B9" s="371"/>
      <c r="C9" s="371"/>
      <c r="D9" s="371"/>
      <c r="E9" s="371"/>
      <c r="F9" s="371"/>
      <c r="G9" s="465"/>
    </row>
    <row r="10" spans="1:8" x14ac:dyDescent="0.2">
      <c r="A10" s="457" t="s">
        <v>688</v>
      </c>
      <c r="B10" s="372">
        <v>44256405.170000002</v>
      </c>
      <c r="C10" s="372">
        <v>280750427.5</v>
      </c>
      <c r="D10" s="373">
        <f t="shared" ref="D10:D30" si="0">B10+C10</f>
        <v>325006832.67000002</v>
      </c>
      <c r="E10" s="372">
        <v>246969833</v>
      </c>
      <c r="F10" s="373">
        <f t="shared" ref="F10:F30" si="1">D10-E10</f>
        <v>78036999.670000017</v>
      </c>
      <c r="G10" s="465"/>
    </row>
    <row r="11" spans="1:8" x14ac:dyDescent="0.2">
      <c r="A11" s="457" t="s">
        <v>689</v>
      </c>
      <c r="B11" s="372">
        <v>103104907.55</v>
      </c>
      <c r="C11" s="372">
        <v>189990786.5</v>
      </c>
      <c r="D11" s="373">
        <f t="shared" si="0"/>
        <v>293095694.05000001</v>
      </c>
      <c r="E11" s="372">
        <v>177317818.83000001</v>
      </c>
      <c r="F11" s="373">
        <f t="shared" si="1"/>
        <v>115777875.22</v>
      </c>
      <c r="G11" s="465"/>
    </row>
    <row r="12" spans="1:8" x14ac:dyDescent="0.2">
      <c r="A12" s="457" t="s">
        <v>690</v>
      </c>
      <c r="B12" s="372">
        <v>75606505.75</v>
      </c>
      <c r="C12" s="372">
        <v>116705376.5</v>
      </c>
      <c r="D12" s="373">
        <f t="shared" si="0"/>
        <v>192311882.25</v>
      </c>
      <c r="E12" s="372">
        <v>101877429</v>
      </c>
      <c r="F12" s="373">
        <f t="shared" si="1"/>
        <v>90434453.25</v>
      </c>
      <c r="G12" s="465"/>
    </row>
    <row r="13" spans="1:8" x14ac:dyDescent="0.2">
      <c r="A13" s="457" t="s">
        <v>691</v>
      </c>
      <c r="B13" s="372">
        <v>0</v>
      </c>
      <c r="C13" s="372">
        <v>0</v>
      </c>
      <c r="D13" s="373">
        <f t="shared" si="0"/>
        <v>0</v>
      </c>
      <c r="E13" s="372">
        <v>0</v>
      </c>
      <c r="F13" s="373">
        <f t="shared" si="1"/>
        <v>0</v>
      </c>
      <c r="G13" s="465"/>
    </row>
    <row r="14" spans="1:8" x14ac:dyDescent="0.2">
      <c r="A14" s="457" t="s">
        <v>692</v>
      </c>
      <c r="B14" s="372">
        <v>4967312.9800000004</v>
      </c>
      <c r="C14" s="372">
        <v>9669745.75</v>
      </c>
      <c r="D14" s="373">
        <f t="shared" si="0"/>
        <v>14637058.73</v>
      </c>
      <c r="E14" s="372">
        <v>8314796</v>
      </c>
      <c r="F14" s="373">
        <f t="shared" si="1"/>
        <v>6322262.7300000004</v>
      </c>
      <c r="G14" s="465"/>
    </row>
    <row r="15" spans="1:8" x14ac:dyDescent="0.2">
      <c r="A15" s="457" t="s">
        <v>632</v>
      </c>
      <c r="B15" s="372">
        <v>14028999.9</v>
      </c>
      <c r="C15" s="372">
        <v>14072706.25</v>
      </c>
      <c r="D15" s="373">
        <f t="shared" si="0"/>
        <v>28101706.149999999</v>
      </c>
      <c r="E15" s="372">
        <v>12186956</v>
      </c>
      <c r="F15" s="373">
        <f t="shared" si="1"/>
        <v>15914750.149999999</v>
      </c>
      <c r="G15" s="465"/>
    </row>
    <row r="16" spans="1:8" x14ac:dyDescent="0.2">
      <c r="A16" s="457" t="s">
        <v>631</v>
      </c>
      <c r="B16" s="372">
        <v>4205352.25</v>
      </c>
      <c r="C16" s="372">
        <v>200193708.49000001</v>
      </c>
      <c r="D16" s="373">
        <f t="shared" si="0"/>
        <v>204399060.74000001</v>
      </c>
      <c r="E16" s="372">
        <v>189794910</v>
      </c>
      <c r="F16" s="373">
        <f t="shared" si="1"/>
        <v>14604150.74000001</v>
      </c>
      <c r="G16" s="465"/>
    </row>
    <row r="17" spans="1:8" x14ac:dyDescent="0.2">
      <c r="A17" s="458" t="s">
        <v>693</v>
      </c>
      <c r="B17" s="372">
        <v>0</v>
      </c>
      <c r="C17" s="372">
        <v>0</v>
      </c>
      <c r="D17" s="373">
        <f t="shared" si="0"/>
        <v>0</v>
      </c>
      <c r="E17" s="372">
        <v>0</v>
      </c>
      <c r="F17" s="373">
        <f t="shared" si="1"/>
        <v>0</v>
      </c>
      <c r="G17" s="465"/>
    </row>
    <row r="18" spans="1:8" x14ac:dyDescent="0.2">
      <c r="A18" s="481" t="s">
        <v>999</v>
      </c>
      <c r="B18" s="372">
        <v>4278236.22</v>
      </c>
      <c r="C18" s="372">
        <v>11097972.5</v>
      </c>
      <c r="D18" s="373">
        <f t="shared" si="0"/>
        <v>15376208.719999999</v>
      </c>
      <c r="E18" s="372">
        <v>11190009</v>
      </c>
      <c r="F18" s="373">
        <f t="shared" si="1"/>
        <v>4186199.7199999988</v>
      </c>
      <c r="G18" s="465"/>
    </row>
    <row r="19" spans="1:8" x14ac:dyDescent="0.2">
      <c r="A19" s="481" t="s">
        <v>1000</v>
      </c>
      <c r="B19" s="372">
        <v>6785556.7999999998</v>
      </c>
      <c r="C19" s="372">
        <v>7400780.5</v>
      </c>
      <c r="D19" s="373">
        <f t="shared" si="0"/>
        <v>14186337.300000001</v>
      </c>
      <c r="E19" s="372">
        <v>6205824</v>
      </c>
      <c r="F19" s="373">
        <f t="shared" si="1"/>
        <v>7980513.3000000007</v>
      </c>
      <c r="G19" s="465"/>
    </row>
    <row r="20" spans="1:8" x14ac:dyDescent="0.2">
      <c r="A20" s="481" t="s">
        <v>1001</v>
      </c>
      <c r="B20" s="372">
        <v>599334</v>
      </c>
      <c r="C20" s="372">
        <v>29212280</v>
      </c>
      <c r="D20" s="373">
        <f t="shared" si="0"/>
        <v>29811614</v>
      </c>
      <c r="E20" s="372">
        <v>29412280</v>
      </c>
      <c r="F20" s="373">
        <f t="shared" si="1"/>
        <v>399334</v>
      </c>
      <c r="G20" s="465"/>
    </row>
    <row r="21" spans="1:8" x14ac:dyDescent="0.2">
      <c r="A21" s="481" t="s">
        <v>1002</v>
      </c>
      <c r="B21" s="372">
        <v>0</v>
      </c>
      <c r="C21" s="372">
        <v>9607332.5</v>
      </c>
      <c r="D21" s="373">
        <f t="shared" si="0"/>
        <v>9607332.5</v>
      </c>
      <c r="E21" s="372">
        <v>9607332.5</v>
      </c>
      <c r="F21" s="373">
        <f t="shared" si="1"/>
        <v>0</v>
      </c>
      <c r="G21" s="465"/>
    </row>
    <row r="22" spans="1:8" x14ac:dyDescent="0.2">
      <c r="A22" s="481" t="s">
        <v>1003</v>
      </c>
      <c r="B22" s="372">
        <v>355393.43</v>
      </c>
      <c r="C22" s="372">
        <v>2921346.63</v>
      </c>
      <c r="D22" s="373">
        <f t="shared" si="0"/>
        <v>3276740.06</v>
      </c>
      <c r="E22" s="372">
        <v>2884056</v>
      </c>
      <c r="F22" s="373">
        <f t="shared" si="1"/>
        <v>392684.06000000006</v>
      </c>
      <c r="G22" s="465"/>
    </row>
    <row r="23" spans="1:8" x14ac:dyDescent="0.2">
      <c r="A23" s="481" t="s">
        <v>694</v>
      </c>
      <c r="B23" s="372">
        <v>0</v>
      </c>
      <c r="C23" s="372">
        <v>0</v>
      </c>
      <c r="D23" s="373">
        <f t="shared" si="0"/>
        <v>0</v>
      </c>
      <c r="E23" s="372">
        <v>0</v>
      </c>
      <c r="F23" s="373">
        <f t="shared" si="1"/>
        <v>0</v>
      </c>
      <c r="G23" s="465"/>
    </row>
    <row r="24" spans="1:8" x14ac:dyDescent="0.2">
      <c r="A24" s="481" t="s">
        <v>694</v>
      </c>
      <c r="B24" s="372">
        <v>0</v>
      </c>
      <c r="C24" s="372">
        <v>0</v>
      </c>
      <c r="D24" s="373">
        <f t="shared" si="0"/>
        <v>0</v>
      </c>
      <c r="E24" s="372">
        <v>0</v>
      </c>
      <c r="F24" s="373">
        <f t="shared" si="1"/>
        <v>0</v>
      </c>
      <c r="G24" s="465"/>
      <c r="H24" s="459"/>
    </row>
    <row r="25" spans="1:8" x14ac:dyDescent="0.2">
      <c r="A25" s="481" t="s">
        <v>694</v>
      </c>
      <c r="B25" s="372">
        <v>0</v>
      </c>
      <c r="C25" s="372">
        <v>0</v>
      </c>
      <c r="D25" s="373">
        <f t="shared" si="0"/>
        <v>0</v>
      </c>
      <c r="E25" s="372">
        <v>0</v>
      </c>
      <c r="F25" s="373">
        <f t="shared" si="1"/>
        <v>0</v>
      </c>
      <c r="G25" s="465"/>
      <c r="H25" s="459"/>
    </row>
    <row r="26" spans="1:8" x14ac:dyDescent="0.2">
      <c r="A26" s="481" t="s">
        <v>694</v>
      </c>
      <c r="B26" s="372">
        <v>0</v>
      </c>
      <c r="C26" s="372">
        <v>0</v>
      </c>
      <c r="D26" s="373">
        <f t="shared" si="0"/>
        <v>0</v>
      </c>
      <c r="E26" s="372">
        <v>0</v>
      </c>
      <c r="F26" s="373">
        <f t="shared" si="1"/>
        <v>0</v>
      </c>
      <c r="G26" s="465"/>
      <c r="H26" s="459"/>
    </row>
    <row r="27" spans="1:8" x14ac:dyDescent="0.2">
      <c r="A27" s="481" t="s">
        <v>694</v>
      </c>
      <c r="B27" s="372">
        <v>0</v>
      </c>
      <c r="C27" s="372">
        <v>0</v>
      </c>
      <c r="D27" s="373">
        <f t="shared" si="0"/>
        <v>0</v>
      </c>
      <c r="E27" s="372">
        <v>0</v>
      </c>
      <c r="F27" s="373">
        <f t="shared" si="1"/>
        <v>0</v>
      </c>
      <c r="G27" s="465"/>
    </row>
    <row r="28" spans="1:8" x14ac:dyDescent="0.2">
      <c r="A28" s="481" t="s">
        <v>694</v>
      </c>
      <c r="B28" s="372">
        <v>0</v>
      </c>
      <c r="C28" s="372">
        <v>0</v>
      </c>
      <c r="D28" s="373">
        <f t="shared" si="0"/>
        <v>0</v>
      </c>
      <c r="E28" s="372">
        <v>0</v>
      </c>
      <c r="F28" s="373">
        <f t="shared" si="1"/>
        <v>0</v>
      </c>
      <c r="G28" s="465"/>
    </row>
    <row r="29" spans="1:8" x14ac:dyDescent="0.2">
      <c r="A29" s="481" t="s">
        <v>694</v>
      </c>
      <c r="B29" s="372">
        <v>0</v>
      </c>
      <c r="C29" s="372">
        <v>0</v>
      </c>
      <c r="D29" s="373">
        <f t="shared" si="0"/>
        <v>0</v>
      </c>
      <c r="E29" s="372">
        <v>0</v>
      </c>
      <c r="F29" s="373">
        <f t="shared" si="1"/>
        <v>0</v>
      </c>
      <c r="G29" s="465"/>
    </row>
    <row r="30" spans="1:8" x14ac:dyDescent="0.2">
      <c r="A30" s="481" t="s">
        <v>694</v>
      </c>
      <c r="B30" s="372">
        <v>0</v>
      </c>
      <c r="C30" s="372">
        <v>0</v>
      </c>
      <c r="D30" s="373">
        <f t="shared" si="0"/>
        <v>0</v>
      </c>
      <c r="E30" s="372">
        <v>0</v>
      </c>
      <c r="F30" s="373">
        <f t="shared" si="1"/>
        <v>0</v>
      </c>
      <c r="G30" s="465"/>
    </row>
    <row r="31" spans="1:8" x14ac:dyDescent="0.2">
      <c r="A31" s="460" t="s">
        <v>695</v>
      </c>
      <c r="B31" s="374">
        <f>SUM(B10:B30)</f>
        <v>258188004.05000001</v>
      </c>
      <c r="C31" s="374">
        <f>SUM(C10:C30)</f>
        <v>871622463.12</v>
      </c>
      <c r="D31" s="374">
        <f>SUM(D10:D30)</f>
        <v>1129810467.1700001</v>
      </c>
      <c r="E31" s="374">
        <f>SUM(E10:E30)</f>
        <v>795761244.33000004</v>
      </c>
      <c r="F31" s="374">
        <f>SUM(F10:F30)</f>
        <v>334049222.84000003</v>
      </c>
      <c r="G31" s="465"/>
    </row>
    <row r="32" spans="1:8" ht="15.75" customHeight="1" x14ac:dyDescent="0.2">
      <c r="F32" s="511">
        <f>SUMIF(F9:F30,"&gt;0")</f>
        <v>334049222.84000003</v>
      </c>
    </row>
    <row r="34" spans="1:6" ht="14.25" x14ac:dyDescent="0.2">
      <c r="A34" s="352" t="s">
        <v>997</v>
      </c>
      <c r="B34" s="452"/>
      <c r="C34" s="452"/>
      <c r="D34" s="452"/>
      <c r="E34" s="452"/>
      <c r="F34" s="452"/>
    </row>
    <row r="35" spans="1:6" ht="15" x14ac:dyDescent="0.25">
      <c r="A35" s="451" t="s">
        <v>55</v>
      </c>
      <c r="B35" s="461"/>
      <c r="C35" s="452"/>
      <c r="D35" s="451" t="s">
        <v>56</v>
      </c>
      <c r="E35" s="461"/>
      <c r="F35" s="452"/>
    </row>
    <row r="36" spans="1:6" ht="14.25" x14ac:dyDescent="0.2">
      <c r="A36" s="452"/>
      <c r="B36" s="452"/>
      <c r="C36" s="452"/>
      <c r="D36" s="452"/>
      <c r="E36" s="452"/>
      <c r="F36" s="452"/>
    </row>
    <row r="37" spans="1:6" ht="14.25" x14ac:dyDescent="0.2">
      <c r="A37" s="452"/>
      <c r="B37" s="452"/>
      <c r="C37" s="452"/>
      <c r="D37" s="452"/>
      <c r="E37" s="452"/>
      <c r="F37" s="452"/>
    </row>
    <row r="38" spans="1:6" ht="14.25" x14ac:dyDescent="0.2">
      <c r="A38" s="355" t="s">
        <v>1013</v>
      </c>
      <c r="B38" s="462"/>
      <c r="C38" s="452"/>
      <c r="D38" s="701">
        <v>43494</v>
      </c>
      <c r="E38" s="452"/>
      <c r="F38" s="452"/>
    </row>
    <row r="39" spans="1:6" ht="15" x14ac:dyDescent="0.25">
      <c r="A39" s="463" t="s">
        <v>57</v>
      </c>
      <c r="B39" s="452"/>
      <c r="C39" s="452"/>
      <c r="D39" s="451" t="s">
        <v>58</v>
      </c>
      <c r="E39" s="461"/>
      <c r="F39" s="452"/>
    </row>
    <row r="40" spans="1:6" ht="14.25" x14ac:dyDescent="0.2">
      <c r="A40" s="452"/>
      <c r="B40" s="452"/>
      <c r="C40" s="452"/>
      <c r="D40" s="452"/>
      <c r="E40" s="452"/>
      <c r="F40" s="452"/>
    </row>
  </sheetData>
  <sheetProtection password="8429" sheet="1" objects="1" scenarios="1"/>
  <mergeCells count="4">
    <mergeCell ref="A5:F5"/>
    <mergeCell ref="A1:F1"/>
    <mergeCell ref="A2:F2"/>
    <mergeCell ref="A3:F3"/>
  </mergeCells>
  <phoneticPr fontId="0" type="noConversion"/>
  <printOptions horizontalCentered="1" verticalCentered="1"/>
  <pageMargins left="0.75" right="0.75" top="1" bottom="1" header="0" footer="0"/>
  <pageSetup scale="79"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9"/>
  <dimension ref="A1:L63"/>
  <sheetViews>
    <sheetView showGridLines="0" zoomScaleNormal="100" workbookViewId="0">
      <selection activeCell="G45" sqref="G45:G46"/>
    </sheetView>
  </sheetViews>
  <sheetFormatPr baseColWidth="10" defaultRowHeight="12.75" x14ac:dyDescent="0.2"/>
  <cols>
    <col min="1" max="1" width="26.85546875" customWidth="1"/>
    <col min="2" max="2" width="22.5703125" customWidth="1"/>
    <col min="3" max="4" width="19.42578125" style="328" customWidth="1"/>
    <col min="5" max="5" width="20.28515625" customWidth="1"/>
    <col min="6" max="6" width="19.7109375" customWidth="1"/>
    <col min="7" max="7" width="20.5703125" customWidth="1"/>
    <col min="8" max="8" width="17.140625" customWidth="1"/>
    <col min="9" max="9" width="18.5703125" customWidth="1"/>
    <col min="10" max="10" width="22.5703125" customWidth="1"/>
    <col min="11" max="11" width="15.85546875" customWidth="1"/>
  </cols>
  <sheetData>
    <row r="1" spans="1:10" ht="19.5" x14ac:dyDescent="0.4">
      <c r="A1" s="760" t="s">
        <v>686</v>
      </c>
      <c r="B1" s="760"/>
      <c r="C1" s="760"/>
      <c r="D1" s="760"/>
      <c r="E1" s="760"/>
      <c r="F1" s="760"/>
      <c r="G1" s="760"/>
      <c r="H1" s="760"/>
      <c r="I1" s="760"/>
      <c r="J1" s="760"/>
    </row>
    <row r="2" spans="1:10" ht="19.5" x14ac:dyDescent="0.4">
      <c r="A2" s="760" t="s">
        <v>696</v>
      </c>
      <c r="B2" s="760"/>
      <c r="C2" s="760"/>
      <c r="D2" s="760"/>
      <c r="E2" s="760"/>
      <c r="F2" s="760"/>
      <c r="G2" s="760"/>
      <c r="H2" s="760"/>
      <c r="I2" s="760"/>
      <c r="J2" s="760"/>
    </row>
    <row r="3" spans="1:10" ht="19.5" x14ac:dyDescent="0.4">
      <c r="A3" s="760" t="str">
        <f>+'LISTA DE HOJAS'!A1</f>
        <v>MUNICIPALIDAD DE TARRAZU</v>
      </c>
      <c r="B3" s="760"/>
      <c r="C3" s="760"/>
      <c r="D3" s="760"/>
      <c r="E3" s="760"/>
      <c r="F3" s="760"/>
      <c r="G3" s="760"/>
      <c r="H3" s="760"/>
      <c r="I3" s="760"/>
      <c r="J3" s="760"/>
    </row>
    <row r="4" spans="1:10" ht="19.5" x14ac:dyDescent="0.4">
      <c r="A4" s="760" t="s">
        <v>892</v>
      </c>
      <c r="B4" s="760" t="s">
        <v>697</v>
      </c>
      <c r="C4" s="760"/>
      <c r="D4" s="760"/>
      <c r="E4" s="760"/>
      <c r="F4" s="760"/>
      <c r="G4" s="760"/>
      <c r="H4" s="760"/>
      <c r="I4" s="760"/>
      <c r="J4" s="760"/>
    </row>
    <row r="5" spans="1:10" ht="6" customHeight="1" thickBot="1" x14ac:dyDescent="0.25"/>
    <row r="6" spans="1:10" ht="65.25" customHeight="1" x14ac:dyDescent="0.2">
      <c r="A6" s="525" t="s">
        <v>832</v>
      </c>
      <c r="B6" s="526" t="s">
        <v>698</v>
      </c>
      <c r="C6" s="526" t="s">
        <v>895</v>
      </c>
      <c r="D6" s="526" t="s">
        <v>836</v>
      </c>
      <c r="E6" s="526" t="s">
        <v>833</v>
      </c>
      <c r="F6" s="526" t="s">
        <v>834</v>
      </c>
      <c r="G6" s="526" t="s">
        <v>835</v>
      </c>
      <c r="H6" s="526" t="s">
        <v>699</v>
      </c>
      <c r="I6" s="526" t="s">
        <v>700</v>
      </c>
      <c r="J6" s="527" t="s">
        <v>893</v>
      </c>
    </row>
    <row r="7" spans="1:10" x14ac:dyDescent="0.2">
      <c r="A7" s="702" t="s">
        <v>1004</v>
      </c>
      <c r="B7" s="703" t="s">
        <v>1007</v>
      </c>
      <c r="C7" s="380">
        <v>29580897.140000001</v>
      </c>
      <c r="D7" s="380">
        <v>131005307.22</v>
      </c>
      <c r="E7" s="380">
        <v>14387789.52</v>
      </c>
      <c r="F7" s="380">
        <v>0</v>
      </c>
      <c r="G7" s="380">
        <v>0</v>
      </c>
      <c r="H7" s="380">
        <v>0</v>
      </c>
      <c r="I7" s="142">
        <v>0</v>
      </c>
      <c r="J7" s="528">
        <f t="shared" ref="J7:J12" si="0">C7-D7+E7-F7+G7-H7+I7</f>
        <v>-87036620.560000002</v>
      </c>
    </row>
    <row r="8" spans="1:10" x14ac:dyDescent="0.2">
      <c r="A8" s="702" t="s">
        <v>1004</v>
      </c>
      <c r="B8" s="703" t="s">
        <v>1008</v>
      </c>
      <c r="C8" s="380">
        <v>4133373.71</v>
      </c>
      <c r="D8" s="380">
        <v>77012573.400000006</v>
      </c>
      <c r="E8" s="380">
        <v>3913665.94</v>
      </c>
      <c r="F8" s="380">
        <v>0</v>
      </c>
      <c r="G8" s="380">
        <v>0</v>
      </c>
      <c r="H8" s="380">
        <v>0</v>
      </c>
      <c r="I8" s="380">
        <v>0</v>
      </c>
      <c r="J8" s="528">
        <f t="shared" si="0"/>
        <v>-68965533.750000015</v>
      </c>
    </row>
    <row r="9" spans="1:10" x14ac:dyDescent="0.2">
      <c r="A9" s="702" t="s">
        <v>1004</v>
      </c>
      <c r="B9" s="703" t="s">
        <v>1009</v>
      </c>
      <c r="C9" s="380">
        <v>833.63</v>
      </c>
      <c r="D9" s="380">
        <v>0</v>
      </c>
      <c r="E9" s="380">
        <v>0</v>
      </c>
      <c r="F9" s="380">
        <v>0</v>
      </c>
      <c r="G9" s="380">
        <v>0</v>
      </c>
      <c r="H9" s="380">
        <v>0</v>
      </c>
      <c r="I9" s="380">
        <v>0</v>
      </c>
      <c r="J9" s="528">
        <f t="shared" si="0"/>
        <v>833.63</v>
      </c>
    </row>
    <row r="10" spans="1:10" x14ac:dyDescent="0.2">
      <c r="A10" s="702" t="s">
        <v>1004</v>
      </c>
      <c r="B10" s="703" t="s">
        <v>1010</v>
      </c>
      <c r="C10" s="380">
        <v>5154433.43</v>
      </c>
      <c r="D10" s="380">
        <v>9609950.1699999999</v>
      </c>
      <c r="E10" s="380">
        <v>6084775</v>
      </c>
      <c r="F10" s="380">
        <v>0</v>
      </c>
      <c r="G10" s="380">
        <v>0</v>
      </c>
      <c r="H10" s="380">
        <v>0</v>
      </c>
      <c r="I10" s="380">
        <v>0</v>
      </c>
      <c r="J10" s="528">
        <f t="shared" si="0"/>
        <v>1629258.2599999998</v>
      </c>
    </row>
    <row r="11" spans="1:10" x14ac:dyDescent="0.2">
      <c r="A11" s="702" t="s">
        <v>1004</v>
      </c>
      <c r="B11" s="703" t="s">
        <v>1011</v>
      </c>
      <c r="C11" s="380">
        <v>1484046.08</v>
      </c>
      <c r="D11" s="380">
        <v>193000</v>
      </c>
      <c r="E11" s="380">
        <v>775658.26</v>
      </c>
      <c r="F11" s="380">
        <v>0</v>
      </c>
      <c r="G11" s="380">
        <v>0</v>
      </c>
      <c r="H11" s="380">
        <v>0</v>
      </c>
      <c r="I11" s="380">
        <v>0</v>
      </c>
      <c r="J11" s="528">
        <f t="shared" si="0"/>
        <v>2066704.34</v>
      </c>
    </row>
    <row r="12" spans="1:10" x14ac:dyDescent="0.2">
      <c r="A12" s="702" t="s">
        <v>1004</v>
      </c>
      <c r="B12" s="703" t="s">
        <v>1012</v>
      </c>
      <c r="C12" s="380">
        <v>225705</v>
      </c>
      <c r="D12" s="380">
        <v>0</v>
      </c>
      <c r="E12" s="380">
        <v>0</v>
      </c>
      <c r="F12" s="380">
        <v>0</v>
      </c>
      <c r="G12" s="380">
        <v>0</v>
      </c>
      <c r="H12" s="380">
        <v>0</v>
      </c>
      <c r="I12" s="380">
        <v>0</v>
      </c>
      <c r="J12" s="528">
        <f t="shared" si="0"/>
        <v>225705</v>
      </c>
    </row>
    <row r="13" spans="1:10" x14ac:dyDescent="0.2">
      <c r="A13" s="702" t="s">
        <v>1005</v>
      </c>
      <c r="B13" s="379" t="s">
        <v>701</v>
      </c>
      <c r="C13" s="380">
        <v>5550099.6900000004</v>
      </c>
      <c r="D13" s="380">
        <v>0</v>
      </c>
      <c r="E13" s="380">
        <v>0</v>
      </c>
      <c r="F13" s="380">
        <v>0</v>
      </c>
      <c r="G13" s="380">
        <v>0</v>
      </c>
      <c r="H13" s="380">
        <v>0</v>
      </c>
      <c r="I13" s="380">
        <v>0</v>
      </c>
      <c r="J13" s="528">
        <f t="shared" ref="J13:J30" si="1">C13-D13+E13-F13+G13-H13+I13</f>
        <v>5550099.6900000004</v>
      </c>
    </row>
    <row r="14" spans="1:10" x14ac:dyDescent="0.2">
      <c r="A14" s="702" t="s">
        <v>1006</v>
      </c>
      <c r="B14" s="379" t="s">
        <v>701</v>
      </c>
      <c r="C14" s="380">
        <v>338480363.66000003</v>
      </c>
      <c r="D14" s="380">
        <v>246679112.47999999</v>
      </c>
      <c r="E14" s="380">
        <v>0</v>
      </c>
      <c r="F14" s="380">
        <v>0</v>
      </c>
      <c r="G14" s="380">
        <v>0</v>
      </c>
      <c r="H14" s="380">
        <v>0</v>
      </c>
      <c r="I14" s="380">
        <v>0</v>
      </c>
      <c r="J14" s="528">
        <f t="shared" si="1"/>
        <v>91801251.180000037</v>
      </c>
    </row>
    <row r="15" spans="1:10" x14ac:dyDescent="0.2">
      <c r="A15" s="378"/>
      <c r="B15" s="379" t="s">
        <v>701</v>
      </c>
      <c r="C15" s="380">
        <v>0</v>
      </c>
      <c r="D15" s="380">
        <v>0</v>
      </c>
      <c r="E15" s="380">
        <v>0</v>
      </c>
      <c r="F15" s="380">
        <v>0</v>
      </c>
      <c r="G15" s="380">
        <v>0</v>
      </c>
      <c r="H15" s="380">
        <v>0</v>
      </c>
      <c r="I15" s="380">
        <v>0</v>
      </c>
      <c r="J15" s="528">
        <f t="shared" si="1"/>
        <v>0</v>
      </c>
    </row>
    <row r="16" spans="1:10" x14ac:dyDescent="0.2">
      <c r="A16" s="378"/>
      <c r="B16" s="379" t="s">
        <v>701</v>
      </c>
      <c r="C16" s="380">
        <v>0</v>
      </c>
      <c r="D16" s="380">
        <v>0</v>
      </c>
      <c r="E16" s="380">
        <v>0</v>
      </c>
      <c r="F16" s="380">
        <v>0</v>
      </c>
      <c r="G16" s="380">
        <v>0</v>
      </c>
      <c r="H16" s="380">
        <v>0</v>
      </c>
      <c r="I16" s="380">
        <v>0</v>
      </c>
      <c r="J16" s="528">
        <f t="shared" si="1"/>
        <v>0</v>
      </c>
    </row>
    <row r="17" spans="1:10" x14ac:dyDescent="0.2">
      <c r="A17" s="378"/>
      <c r="B17" s="379" t="s">
        <v>701</v>
      </c>
      <c r="C17" s="380">
        <v>0</v>
      </c>
      <c r="D17" s="380">
        <v>0</v>
      </c>
      <c r="E17" s="380">
        <v>0</v>
      </c>
      <c r="F17" s="380">
        <v>0</v>
      </c>
      <c r="G17" s="380">
        <v>0</v>
      </c>
      <c r="H17" s="380">
        <v>0</v>
      </c>
      <c r="I17" s="380">
        <v>0</v>
      </c>
      <c r="J17" s="528">
        <f t="shared" si="1"/>
        <v>0</v>
      </c>
    </row>
    <row r="18" spans="1:10" x14ac:dyDescent="0.2">
      <c r="A18" s="378"/>
      <c r="B18" s="379" t="s">
        <v>701</v>
      </c>
      <c r="C18" s="380">
        <v>0</v>
      </c>
      <c r="D18" s="380">
        <v>0</v>
      </c>
      <c r="E18" s="380">
        <v>0</v>
      </c>
      <c r="F18" s="380">
        <v>0</v>
      </c>
      <c r="G18" s="380">
        <v>0</v>
      </c>
      <c r="H18" s="380">
        <v>0</v>
      </c>
      <c r="I18" s="380">
        <v>0</v>
      </c>
      <c r="J18" s="528">
        <f t="shared" si="1"/>
        <v>0</v>
      </c>
    </row>
    <row r="19" spans="1:10" x14ac:dyDescent="0.2">
      <c r="A19" s="378"/>
      <c r="B19" s="379" t="s">
        <v>701</v>
      </c>
      <c r="C19" s="380">
        <v>0</v>
      </c>
      <c r="D19" s="380">
        <v>0</v>
      </c>
      <c r="E19" s="380">
        <v>0</v>
      </c>
      <c r="F19" s="380">
        <v>0</v>
      </c>
      <c r="G19" s="380">
        <v>0</v>
      </c>
      <c r="H19" s="380">
        <v>0</v>
      </c>
      <c r="I19" s="380">
        <v>0</v>
      </c>
      <c r="J19" s="528">
        <f t="shared" si="1"/>
        <v>0</v>
      </c>
    </row>
    <row r="20" spans="1:10" x14ac:dyDescent="0.2">
      <c r="A20" s="378"/>
      <c r="B20" s="379" t="s">
        <v>701</v>
      </c>
      <c r="C20" s="380">
        <v>0</v>
      </c>
      <c r="D20" s="380">
        <v>0</v>
      </c>
      <c r="E20" s="380">
        <v>0</v>
      </c>
      <c r="F20" s="380">
        <v>0</v>
      </c>
      <c r="G20" s="380">
        <v>0</v>
      </c>
      <c r="H20" s="380">
        <v>0</v>
      </c>
      <c r="I20" s="380">
        <v>0</v>
      </c>
      <c r="J20" s="528">
        <f t="shared" si="1"/>
        <v>0</v>
      </c>
    </row>
    <row r="21" spans="1:10" x14ac:dyDescent="0.2">
      <c r="A21" s="378"/>
      <c r="B21" s="379" t="s">
        <v>701</v>
      </c>
      <c r="C21" s="380">
        <v>0</v>
      </c>
      <c r="D21" s="380">
        <v>0</v>
      </c>
      <c r="E21" s="380">
        <v>0</v>
      </c>
      <c r="F21" s="380">
        <v>0</v>
      </c>
      <c r="G21" s="380">
        <v>0</v>
      </c>
      <c r="H21" s="380">
        <v>0</v>
      </c>
      <c r="I21" s="380">
        <v>0</v>
      </c>
      <c r="J21" s="528">
        <f t="shared" si="1"/>
        <v>0</v>
      </c>
    </row>
    <row r="22" spans="1:10" x14ac:dyDescent="0.2">
      <c r="A22" s="378"/>
      <c r="B22" s="379" t="s">
        <v>701</v>
      </c>
      <c r="C22" s="380">
        <v>0</v>
      </c>
      <c r="D22" s="380">
        <v>0</v>
      </c>
      <c r="E22" s="380">
        <v>0</v>
      </c>
      <c r="F22" s="380">
        <v>0</v>
      </c>
      <c r="G22" s="380">
        <v>0</v>
      </c>
      <c r="H22" s="380">
        <v>0</v>
      </c>
      <c r="I22" s="380">
        <v>0</v>
      </c>
      <c r="J22" s="528">
        <f t="shared" si="1"/>
        <v>0</v>
      </c>
    </row>
    <row r="23" spans="1:10" x14ac:dyDescent="0.2">
      <c r="A23" s="378"/>
      <c r="B23" s="379" t="s">
        <v>701</v>
      </c>
      <c r="C23" s="380">
        <v>0</v>
      </c>
      <c r="D23" s="380">
        <v>0</v>
      </c>
      <c r="E23" s="380">
        <v>0</v>
      </c>
      <c r="F23" s="380">
        <v>0</v>
      </c>
      <c r="G23" s="380">
        <v>0</v>
      </c>
      <c r="H23" s="380">
        <v>0</v>
      </c>
      <c r="I23" s="380">
        <v>0</v>
      </c>
      <c r="J23" s="528">
        <f t="shared" si="1"/>
        <v>0</v>
      </c>
    </row>
    <row r="24" spans="1:10" x14ac:dyDescent="0.2">
      <c r="A24" s="378"/>
      <c r="B24" s="379" t="s">
        <v>701</v>
      </c>
      <c r="C24" s="380">
        <v>0</v>
      </c>
      <c r="D24" s="380">
        <v>0</v>
      </c>
      <c r="E24" s="380">
        <v>0</v>
      </c>
      <c r="F24" s="380">
        <v>0</v>
      </c>
      <c r="G24" s="380">
        <v>0</v>
      </c>
      <c r="H24" s="380">
        <v>0</v>
      </c>
      <c r="I24" s="380">
        <v>0</v>
      </c>
      <c r="J24" s="528">
        <f t="shared" si="1"/>
        <v>0</v>
      </c>
    </row>
    <row r="25" spans="1:10" x14ac:dyDescent="0.2">
      <c r="A25" s="378"/>
      <c r="B25" s="379" t="s">
        <v>701</v>
      </c>
      <c r="C25" s="380">
        <v>0</v>
      </c>
      <c r="D25" s="380">
        <v>0</v>
      </c>
      <c r="E25" s="380">
        <v>0</v>
      </c>
      <c r="F25" s="380">
        <v>0</v>
      </c>
      <c r="G25" s="380">
        <v>0</v>
      </c>
      <c r="H25" s="380">
        <v>0</v>
      </c>
      <c r="I25" s="380">
        <v>0</v>
      </c>
      <c r="J25" s="528">
        <f t="shared" si="1"/>
        <v>0</v>
      </c>
    </row>
    <row r="26" spans="1:10" x14ac:dyDescent="0.2">
      <c r="A26" s="378"/>
      <c r="B26" s="379" t="s">
        <v>701</v>
      </c>
      <c r="C26" s="380">
        <v>0</v>
      </c>
      <c r="D26" s="380">
        <v>0</v>
      </c>
      <c r="E26" s="380">
        <v>0</v>
      </c>
      <c r="F26" s="380">
        <v>0</v>
      </c>
      <c r="G26" s="380">
        <v>0</v>
      </c>
      <c r="H26" s="380">
        <v>0</v>
      </c>
      <c r="I26" s="380">
        <v>0</v>
      </c>
      <c r="J26" s="528">
        <f t="shared" si="1"/>
        <v>0</v>
      </c>
    </row>
    <row r="27" spans="1:10" x14ac:dyDescent="0.2">
      <c r="A27" s="378"/>
      <c r="B27" s="379" t="s">
        <v>701</v>
      </c>
      <c r="C27" s="380">
        <v>0</v>
      </c>
      <c r="D27" s="380">
        <v>0</v>
      </c>
      <c r="E27" s="380">
        <v>0</v>
      </c>
      <c r="F27" s="380">
        <v>0</v>
      </c>
      <c r="G27" s="380">
        <v>0</v>
      </c>
      <c r="H27" s="380">
        <v>0</v>
      </c>
      <c r="I27" s="380">
        <v>0</v>
      </c>
      <c r="J27" s="528">
        <f t="shared" si="1"/>
        <v>0</v>
      </c>
    </row>
    <row r="28" spans="1:10" x14ac:dyDescent="0.2">
      <c r="A28" s="378"/>
      <c r="B28" s="379" t="s">
        <v>701</v>
      </c>
      <c r="C28" s="380">
        <v>0</v>
      </c>
      <c r="D28" s="380">
        <v>0</v>
      </c>
      <c r="E28" s="380">
        <v>0</v>
      </c>
      <c r="F28" s="380">
        <v>0</v>
      </c>
      <c r="G28" s="380">
        <v>0</v>
      </c>
      <c r="H28" s="380">
        <v>0</v>
      </c>
      <c r="I28" s="380">
        <v>0</v>
      </c>
      <c r="J28" s="528">
        <f t="shared" si="1"/>
        <v>0</v>
      </c>
    </row>
    <row r="29" spans="1:10" x14ac:dyDescent="0.2">
      <c r="A29" s="378"/>
      <c r="B29" s="379" t="s">
        <v>701</v>
      </c>
      <c r="C29" s="380">
        <v>0</v>
      </c>
      <c r="D29" s="380">
        <v>0</v>
      </c>
      <c r="E29" s="380">
        <v>0</v>
      </c>
      <c r="F29" s="380">
        <v>0</v>
      </c>
      <c r="G29" s="380">
        <v>0</v>
      </c>
      <c r="H29" s="380">
        <v>0</v>
      </c>
      <c r="I29" s="380">
        <v>0</v>
      </c>
      <c r="J29" s="528">
        <f t="shared" si="1"/>
        <v>0</v>
      </c>
    </row>
    <row r="30" spans="1:10" x14ac:dyDescent="0.2">
      <c r="A30" s="378"/>
      <c r="B30" s="379" t="s">
        <v>701</v>
      </c>
      <c r="C30" s="380">
        <v>0</v>
      </c>
      <c r="D30" s="380">
        <v>0</v>
      </c>
      <c r="E30" s="380">
        <v>0</v>
      </c>
      <c r="F30" s="380">
        <v>0</v>
      </c>
      <c r="G30" s="380">
        <v>0</v>
      </c>
      <c r="H30" s="380">
        <v>0</v>
      </c>
      <c r="I30" s="380">
        <v>0</v>
      </c>
      <c r="J30" s="528">
        <f t="shared" si="1"/>
        <v>0</v>
      </c>
    </row>
    <row r="31" spans="1:10" x14ac:dyDescent="0.2">
      <c r="A31" s="378"/>
      <c r="B31" s="379" t="s">
        <v>701</v>
      </c>
      <c r="C31" s="380">
        <v>0</v>
      </c>
      <c r="D31" s="380">
        <v>0</v>
      </c>
      <c r="E31" s="380">
        <v>0</v>
      </c>
      <c r="F31" s="380">
        <v>0</v>
      </c>
      <c r="G31" s="380">
        <v>0</v>
      </c>
      <c r="H31" s="380">
        <v>0</v>
      </c>
      <c r="I31" s="380">
        <v>0</v>
      </c>
      <c r="J31" s="528">
        <f>C31-D31+E31-F31+G31-H31+I31</f>
        <v>0</v>
      </c>
    </row>
    <row r="32" spans="1:10" x14ac:dyDescent="0.2">
      <c r="A32" s="378"/>
      <c r="B32" s="379" t="s">
        <v>701</v>
      </c>
      <c r="C32" s="380">
        <v>0</v>
      </c>
      <c r="D32" s="380">
        <v>0</v>
      </c>
      <c r="E32" s="380">
        <v>0</v>
      </c>
      <c r="F32" s="380">
        <v>0</v>
      </c>
      <c r="G32" s="380">
        <v>0</v>
      </c>
      <c r="H32" s="380">
        <v>0</v>
      </c>
      <c r="I32" s="380">
        <v>0</v>
      </c>
      <c r="J32" s="528">
        <f>C32-D32+E32-F32+G32-H32+I32</f>
        <v>0</v>
      </c>
    </row>
    <row r="33" spans="1:12" x14ac:dyDescent="0.2">
      <c r="A33" s="378"/>
      <c r="B33" s="379" t="s">
        <v>701</v>
      </c>
      <c r="C33" s="380">
        <v>0</v>
      </c>
      <c r="D33" s="380">
        <v>0</v>
      </c>
      <c r="E33" s="380">
        <v>0</v>
      </c>
      <c r="F33" s="380">
        <v>0</v>
      </c>
      <c r="G33" s="380">
        <v>0</v>
      </c>
      <c r="H33" s="380">
        <v>0</v>
      </c>
      <c r="I33" s="380">
        <v>0</v>
      </c>
      <c r="J33" s="528">
        <f>C33-D33+E33-F33+G33-H33+I33</f>
        <v>0</v>
      </c>
    </row>
    <row r="34" spans="1:12" x14ac:dyDescent="0.2">
      <c r="A34" s="378"/>
      <c r="B34" s="379" t="s">
        <v>701</v>
      </c>
      <c r="C34" s="380">
        <v>0</v>
      </c>
      <c r="D34" s="380">
        <v>0</v>
      </c>
      <c r="E34" s="380">
        <v>0</v>
      </c>
      <c r="F34" s="380">
        <v>0</v>
      </c>
      <c r="G34" s="380">
        <v>0</v>
      </c>
      <c r="H34" s="380">
        <v>0</v>
      </c>
      <c r="I34" s="380">
        <v>0</v>
      </c>
      <c r="J34" s="528">
        <f>C34-D34+E34-F34+G34-H34+I34</f>
        <v>0</v>
      </c>
    </row>
    <row r="35" spans="1:12" x14ac:dyDescent="0.2">
      <c r="A35" s="530"/>
      <c r="B35" s="531"/>
      <c r="C35" s="532"/>
      <c r="D35" s="532"/>
      <c r="E35" s="533"/>
      <c r="F35" s="532"/>
      <c r="G35" s="532"/>
      <c r="H35" s="532"/>
      <c r="I35" s="532"/>
      <c r="J35" s="528"/>
    </row>
    <row r="36" spans="1:12" x14ac:dyDescent="0.2">
      <c r="A36" s="534" t="s">
        <v>837</v>
      </c>
      <c r="B36" s="535"/>
      <c r="C36" s="536">
        <f t="shared" ref="C36:J36" si="2">SUM(C7:C34)</f>
        <v>384609752.34000003</v>
      </c>
      <c r="D36" s="536">
        <f t="shared" si="2"/>
        <v>464499943.26999998</v>
      </c>
      <c r="E36" s="536">
        <f t="shared" si="2"/>
        <v>25161888.720000003</v>
      </c>
      <c r="F36" s="536">
        <f t="shared" si="2"/>
        <v>0</v>
      </c>
      <c r="G36" s="536">
        <f t="shared" si="2"/>
        <v>0</v>
      </c>
      <c r="H36" s="536">
        <f t="shared" si="2"/>
        <v>0</v>
      </c>
      <c r="I36" s="536">
        <f t="shared" si="2"/>
        <v>0</v>
      </c>
      <c r="J36" s="529">
        <f t="shared" si="2"/>
        <v>-54728302.209999979</v>
      </c>
    </row>
    <row r="37" spans="1:12" x14ac:dyDescent="0.2">
      <c r="A37" s="534"/>
      <c r="B37" s="535"/>
      <c r="C37" s="537"/>
      <c r="D37" s="537"/>
      <c r="E37" s="537"/>
      <c r="F37" s="537"/>
      <c r="G37" s="537"/>
      <c r="H37" s="537"/>
      <c r="I37" s="537"/>
      <c r="J37" s="529"/>
    </row>
    <row r="38" spans="1:12" x14ac:dyDescent="0.2">
      <c r="A38" s="534" t="s">
        <v>702</v>
      </c>
      <c r="B38" s="535"/>
      <c r="C38" s="537"/>
      <c r="D38" s="537"/>
      <c r="E38" s="537"/>
      <c r="F38" s="537"/>
      <c r="G38" s="537"/>
      <c r="H38" s="537"/>
      <c r="I38" s="537"/>
      <c r="J38" s="529"/>
    </row>
    <row r="39" spans="1:12" x14ac:dyDescent="0.2">
      <c r="A39" s="534" t="s">
        <v>703</v>
      </c>
      <c r="B39" s="535"/>
      <c r="C39" s="537"/>
      <c r="D39" s="537"/>
      <c r="E39" s="535"/>
      <c r="F39" s="537"/>
      <c r="G39" s="537"/>
      <c r="H39" s="537"/>
      <c r="I39" s="537"/>
      <c r="J39" s="145">
        <v>100000</v>
      </c>
    </row>
    <row r="40" spans="1:12" x14ac:dyDescent="0.2">
      <c r="A40" s="534" t="s">
        <v>704</v>
      </c>
      <c r="B40" s="535"/>
      <c r="C40" s="537"/>
      <c r="D40" s="537"/>
      <c r="E40" s="535"/>
      <c r="F40" s="537"/>
      <c r="G40" s="537"/>
      <c r="H40" s="537"/>
      <c r="I40" s="537"/>
      <c r="J40" s="145">
        <v>1750000</v>
      </c>
    </row>
    <row r="41" spans="1:12" x14ac:dyDescent="0.2">
      <c r="A41" s="534" t="s">
        <v>705</v>
      </c>
      <c r="B41" s="535"/>
      <c r="C41" s="537"/>
      <c r="D41" s="537"/>
      <c r="E41" s="535"/>
      <c r="F41" s="537"/>
      <c r="G41" s="537"/>
      <c r="H41" s="537"/>
      <c r="I41" s="537"/>
      <c r="J41" s="145">
        <v>362775000</v>
      </c>
      <c r="K41" s="328"/>
      <c r="L41" s="328"/>
    </row>
    <row r="42" spans="1:12" x14ac:dyDescent="0.2">
      <c r="A42" s="534" t="s">
        <v>572</v>
      </c>
      <c r="B42" s="535"/>
      <c r="C42" s="537"/>
      <c r="D42" s="537"/>
      <c r="E42" s="535"/>
      <c r="F42" s="537"/>
      <c r="G42" s="537"/>
      <c r="H42" s="537"/>
      <c r="I42" s="537"/>
      <c r="J42" s="381">
        <v>0</v>
      </c>
    </row>
    <row r="43" spans="1:12" x14ac:dyDescent="0.2">
      <c r="A43" s="538"/>
      <c r="B43" s="539"/>
      <c r="C43" s="537"/>
      <c r="D43" s="537"/>
      <c r="E43" s="535"/>
      <c r="F43" s="537"/>
      <c r="G43" s="537"/>
      <c r="H43" s="537"/>
      <c r="I43" s="537"/>
      <c r="J43" s="540"/>
    </row>
    <row r="44" spans="1:12" x14ac:dyDescent="0.2">
      <c r="A44" s="534" t="s">
        <v>138</v>
      </c>
      <c r="B44" s="539"/>
      <c r="C44" s="537"/>
      <c r="D44" s="537"/>
      <c r="E44" s="535"/>
      <c r="F44" s="537"/>
      <c r="G44" s="537"/>
      <c r="H44" s="537"/>
      <c r="I44" s="537"/>
      <c r="J44" s="529">
        <f>J36+SUM(J39:J42)</f>
        <v>309896697.79000002</v>
      </c>
    </row>
    <row r="45" spans="1:12" x14ac:dyDescent="0.2">
      <c r="A45" s="538"/>
      <c r="B45" s="539"/>
      <c r="C45" s="537"/>
      <c r="D45" s="537"/>
      <c r="E45" s="535"/>
      <c r="F45" s="537"/>
      <c r="G45" s="537"/>
      <c r="H45" s="537"/>
      <c r="I45" s="537"/>
      <c r="J45" s="540"/>
    </row>
    <row r="46" spans="1:12" x14ac:dyDescent="0.2">
      <c r="A46" s="534" t="s">
        <v>418</v>
      </c>
      <c r="B46" s="539"/>
      <c r="C46" s="537"/>
      <c r="D46" s="537"/>
      <c r="E46" s="535"/>
      <c r="F46" s="537"/>
      <c r="G46" s="537"/>
      <c r="H46" s="537"/>
      <c r="I46" s="537"/>
      <c r="J46" s="540"/>
    </row>
    <row r="47" spans="1:12" x14ac:dyDescent="0.2">
      <c r="A47" s="534" t="s">
        <v>706</v>
      </c>
      <c r="B47" s="535"/>
      <c r="C47" s="537"/>
      <c r="D47" s="537"/>
      <c r="E47" s="535"/>
      <c r="F47" s="537"/>
      <c r="G47" s="537"/>
      <c r="H47" s="537"/>
      <c r="I47" s="537"/>
      <c r="J47" s="381">
        <v>0</v>
      </c>
    </row>
    <row r="48" spans="1:12" ht="48.75" customHeight="1" x14ac:dyDescent="0.2">
      <c r="A48" s="631" t="s">
        <v>589</v>
      </c>
      <c r="B48" s="766" t="s">
        <v>828</v>
      </c>
      <c r="C48" s="767"/>
      <c r="D48" s="767"/>
      <c r="E48" s="767"/>
      <c r="F48" s="767"/>
      <c r="G48" s="767"/>
      <c r="H48" s="768"/>
      <c r="I48" s="537"/>
      <c r="J48" s="381">
        <v>0</v>
      </c>
      <c r="K48" s="328"/>
    </row>
    <row r="49" spans="1:11" x14ac:dyDescent="0.2">
      <c r="A49" s="538"/>
      <c r="B49" s="539"/>
      <c r="C49" s="537"/>
      <c r="D49" s="537"/>
      <c r="E49" s="535"/>
      <c r="F49" s="535"/>
      <c r="G49" s="535"/>
      <c r="H49" s="535"/>
      <c r="I49" s="535"/>
      <c r="J49" s="542"/>
    </row>
    <row r="50" spans="1:11" ht="15.75" x14ac:dyDescent="0.25">
      <c r="A50" s="534" t="s">
        <v>894</v>
      </c>
      <c r="B50" s="535"/>
      <c r="C50" s="537"/>
      <c r="D50" s="537"/>
      <c r="E50" s="535"/>
      <c r="F50" s="535"/>
      <c r="G50" s="535"/>
      <c r="H50" s="535"/>
      <c r="I50" s="535"/>
      <c r="J50" s="543">
        <f>J44-SUM(J47:J48)</f>
        <v>309896697.79000002</v>
      </c>
      <c r="K50" s="328"/>
    </row>
    <row r="51" spans="1:11" ht="16.5" thickBot="1" x14ac:dyDescent="0.3">
      <c r="A51" s="541"/>
      <c r="B51" s="382"/>
      <c r="C51" s="544"/>
      <c r="D51" s="544"/>
      <c r="E51" s="545"/>
      <c r="F51" s="545"/>
      <c r="G51" s="545"/>
      <c r="H51" s="545"/>
      <c r="I51" s="545"/>
      <c r="J51" s="546"/>
      <c r="K51" s="328"/>
    </row>
    <row r="52" spans="1:11" ht="21.75" customHeight="1" thickBot="1" x14ac:dyDescent="0.3">
      <c r="A52" s="394" t="s">
        <v>11</v>
      </c>
      <c r="B52" s="395"/>
      <c r="C52" s="396"/>
      <c r="D52" s="396"/>
      <c r="E52" s="395"/>
      <c r="F52" s="395"/>
      <c r="G52" s="395"/>
      <c r="H52" s="395"/>
      <c r="I52" s="395"/>
      <c r="J52" s="397">
        <f>+'LIQUIDACION PRELIMINAR'!D38</f>
        <v>309896697.79000044</v>
      </c>
      <c r="K52" s="328"/>
    </row>
    <row r="53" spans="1:11" ht="21" customHeight="1" thickBot="1" x14ac:dyDescent="0.3">
      <c r="A53" s="391" t="s">
        <v>12</v>
      </c>
      <c r="B53" s="392"/>
      <c r="C53" s="393"/>
      <c r="D53" s="393"/>
      <c r="E53" s="392"/>
      <c r="F53" s="392"/>
      <c r="G53" s="392"/>
      <c r="H53" s="392"/>
      <c r="I53" s="392"/>
      <c r="J53" s="397">
        <f>+J50-J52</f>
        <v>0</v>
      </c>
    </row>
    <row r="56" spans="1:11" s="383" customFormat="1" ht="13.5" customHeight="1" x14ac:dyDescent="0.2">
      <c r="A56" s="764" t="s">
        <v>997</v>
      </c>
      <c r="B56" s="764"/>
      <c r="C56" s="366"/>
      <c r="D56" s="366"/>
      <c r="E56" s="366"/>
    </row>
    <row r="57" spans="1:11" s="383" customFormat="1" ht="15.75" x14ac:dyDescent="0.25">
      <c r="A57" s="365" t="s">
        <v>55</v>
      </c>
      <c r="B57" s="375"/>
      <c r="C57" s="366"/>
      <c r="D57" s="365" t="s">
        <v>56</v>
      </c>
      <c r="E57" s="375"/>
    </row>
    <row r="58" spans="1:11" ht="14.25" x14ac:dyDescent="0.2">
      <c r="A58" s="366"/>
      <c r="B58" s="366"/>
      <c r="C58" s="366"/>
      <c r="D58" s="366"/>
      <c r="E58" s="366"/>
    </row>
    <row r="59" spans="1:11" ht="14.25" x14ac:dyDescent="0.2">
      <c r="A59" s="366"/>
      <c r="B59" s="366"/>
      <c r="C59" s="366"/>
      <c r="D59" s="366"/>
      <c r="E59" s="366"/>
    </row>
    <row r="60" spans="1:11" ht="14.25" x14ac:dyDescent="0.2">
      <c r="A60" s="764" t="s">
        <v>1013</v>
      </c>
      <c r="B60" s="764"/>
      <c r="C60" s="366"/>
      <c r="D60" s="765">
        <v>43494</v>
      </c>
      <c r="E60" s="764"/>
    </row>
    <row r="61" spans="1:11" ht="15" x14ac:dyDescent="0.25">
      <c r="A61" s="377" t="s">
        <v>57</v>
      </c>
      <c r="B61" s="366"/>
      <c r="C61" s="366"/>
      <c r="D61" s="365" t="s">
        <v>58</v>
      </c>
      <c r="E61" s="375"/>
    </row>
    <row r="62" spans="1:11" ht="14.25" x14ac:dyDescent="0.2">
      <c r="A62" s="366"/>
      <c r="B62" s="366"/>
      <c r="C62" s="366"/>
      <c r="D62" s="366"/>
      <c r="E62" s="366"/>
    </row>
    <row r="63" spans="1:11" ht="45" customHeight="1" x14ac:dyDescent="0.2">
      <c r="A63" s="761" t="s">
        <v>721</v>
      </c>
      <c r="B63" s="762"/>
      <c r="C63" s="762"/>
      <c r="D63" s="762"/>
      <c r="E63" s="762"/>
      <c r="F63" s="762"/>
      <c r="G63" s="762"/>
      <c r="H63" s="762"/>
      <c r="I63" s="762"/>
      <c r="J63" s="763"/>
    </row>
  </sheetData>
  <sheetProtection password="8429" sheet="1" objects="1" scenarios="1"/>
  <mergeCells count="9">
    <mergeCell ref="A1:J1"/>
    <mergeCell ref="A2:J2"/>
    <mergeCell ref="A4:J4"/>
    <mergeCell ref="A3:J3"/>
    <mergeCell ref="A63:J63"/>
    <mergeCell ref="A56:B56"/>
    <mergeCell ref="A60:B60"/>
    <mergeCell ref="D60:E60"/>
    <mergeCell ref="B48:H48"/>
  </mergeCells>
  <phoneticPr fontId="0" type="noConversion"/>
  <printOptions horizontalCentered="1" verticalCentered="1"/>
  <pageMargins left="0.17" right="0.17" top="0.23" bottom="0.28999999999999998" header="0" footer="0"/>
  <pageSetup scale="80"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1"/>
  <dimension ref="A2:K284"/>
  <sheetViews>
    <sheetView showGridLines="0" topLeftCell="A2" workbookViewId="0">
      <pane xSplit="2" ySplit="9" topLeftCell="F211" activePane="bottomRight" state="frozen"/>
      <selection activeCell="A2" sqref="A2"/>
      <selection pane="topRight" activeCell="C2" sqref="C2"/>
      <selection pane="bottomLeft" activeCell="A10" sqref="A10"/>
      <selection pane="bottomRight" activeCell="I284" sqref="I284"/>
    </sheetView>
  </sheetViews>
  <sheetFormatPr baseColWidth="10" defaultRowHeight="12.75" x14ac:dyDescent="0.2"/>
  <cols>
    <col min="1" max="1" width="32.28515625" customWidth="1"/>
    <col min="2" max="2" width="25.5703125" customWidth="1"/>
    <col min="3" max="3" width="21.5703125" customWidth="1"/>
    <col min="4" max="4" width="19.42578125" customWidth="1"/>
    <col min="5" max="5" width="20" customWidth="1"/>
    <col min="6" max="6" width="19.5703125" customWidth="1"/>
    <col min="7" max="8" width="19.28515625" customWidth="1"/>
    <col min="9" max="9" width="18.5703125" customWidth="1"/>
    <col min="10" max="10" width="20.85546875" customWidth="1"/>
    <col min="11" max="11" width="31.140625" customWidth="1"/>
  </cols>
  <sheetData>
    <row r="2" spans="1:11" s="2" customFormat="1" ht="22.5" x14ac:dyDescent="0.45">
      <c r="A2" s="770" t="s">
        <v>0</v>
      </c>
      <c r="B2" s="770"/>
      <c r="C2" s="770"/>
      <c r="D2" s="770"/>
      <c r="E2" s="770"/>
      <c r="F2" s="770"/>
      <c r="G2" s="770"/>
      <c r="H2" s="770"/>
      <c r="I2" s="770"/>
      <c r="J2" s="770"/>
      <c r="K2" s="388"/>
    </row>
    <row r="3" spans="1:11" s="2" customFormat="1" ht="35.25" customHeight="1" x14ac:dyDescent="0.25">
      <c r="A3" s="515" t="s">
        <v>781</v>
      </c>
      <c r="B3" s="388"/>
      <c r="C3" s="388"/>
      <c r="D3" s="388"/>
      <c r="E3" s="388"/>
      <c r="F3" s="388"/>
      <c r="G3" s="388"/>
      <c r="H3" s="388"/>
      <c r="I3" s="388"/>
      <c r="J3" s="388"/>
      <c r="K3" s="388"/>
    </row>
    <row r="4" spans="1:11" s="2" customFormat="1" ht="22.5" x14ac:dyDescent="0.45">
      <c r="A4" s="770" t="str">
        <f>+'LISTA DE HOJAS'!A1</f>
        <v>MUNICIPALIDAD DE TARRAZU</v>
      </c>
      <c r="B4" s="770"/>
      <c r="C4" s="770"/>
      <c r="D4" s="770"/>
      <c r="E4" s="770"/>
      <c r="F4" s="770"/>
      <c r="G4" s="770"/>
      <c r="H4" s="770"/>
      <c r="I4" s="770"/>
      <c r="J4" s="770"/>
      <c r="K4" s="388"/>
    </row>
    <row r="5" spans="1:11" s="2" customFormat="1" ht="15" x14ac:dyDescent="0.25">
      <c r="A5" s="389"/>
      <c r="B5" s="389"/>
      <c r="C5" s="389"/>
      <c r="D5" s="389"/>
      <c r="E5" s="389"/>
      <c r="F5" s="389"/>
      <c r="G5" s="389"/>
      <c r="H5" s="389"/>
      <c r="I5" s="389"/>
      <c r="J5" s="389"/>
      <c r="K5" s="388"/>
    </row>
    <row r="6" spans="1:11" s="2" customFormat="1" ht="23.25" customHeight="1" x14ac:dyDescent="0.3">
      <c r="A6" s="771" t="s">
        <v>805</v>
      </c>
      <c r="B6" s="771"/>
      <c r="C6" s="772"/>
      <c r="D6" s="772"/>
      <c r="E6" s="772"/>
      <c r="F6" s="772"/>
      <c r="G6" s="772"/>
      <c r="H6" s="772"/>
      <c r="I6" s="772"/>
      <c r="J6" s="772"/>
      <c r="K6" s="388"/>
    </row>
    <row r="7" spans="1:11" s="2" customFormat="1" ht="15.75" thickBot="1" x14ac:dyDescent="0.3">
      <c r="A7" s="388"/>
      <c r="B7" s="388"/>
      <c r="C7" s="388"/>
      <c r="D7" s="388"/>
      <c r="E7" s="388"/>
      <c r="F7" s="388"/>
      <c r="G7" s="388"/>
      <c r="H7" s="388"/>
      <c r="I7" s="388"/>
      <c r="J7" s="388"/>
      <c r="K7" s="388"/>
    </row>
    <row r="8" spans="1:11" s="2" customFormat="1" ht="36" customHeight="1" thickBot="1" x14ac:dyDescent="0.25">
      <c r="A8" s="547" t="s">
        <v>735</v>
      </c>
      <c r="B8" s="548" t="s">
        <v>734</v>
      </c>
      <c r="C8" s="549" t="s">
        <v>707</v>
      </c>
      <c r="D8" s="548" t="s">
        <v>896</v>
      </c>
      <c r="E8" s="548" t="s">
        <v>898</v>
      </c>
      <c r="F8" s="548" t="s">
        <v>708</v>
      </c>
      <c r="G8" s="548" t="s">
        <v>709</v>
      </c>
      <c r="H8" s="548" t="s">
        <v>897</v>
      </c>
      <c r="I8" s="549" t="s">
        <v>10</v>
      </c>
      <c r="J8" s="548" t="s">
        <v>9</v>
      </c>
      <c r="K8" s="157"/>
    </row>
    <row r="9" spans="1:11" s="2" customFormat="1" ht="21" customHeight="1" thickBot="1" x14ac:dyDescent="0.25">
      <c r="A9" s="550"/>
      <c r="B9" s="551"/>
      <c r="C9" s="552"/>
      <c r="D9" s="553">
        <f>+INGRESOS!B130</f>
        <v>0</v>
      </c>
      <c r="E9" s="551"/>
      <c r="F9" s="548"/>
      <c r="G9" s="551"/>
      <c r="H9" s="553">
        <f>+'LIQUIDACION PRELIMINAR'!D117</f>
        <v>496076.89</v>
      </c>
      <c r="I9" s="552"/>
      <c r="J9" s="551"/>
      <c r="K9" s="157"/>
    </row>
    <row r="10" spans="1:11" s="2" customFormat="1" ht="28.5" customHeight="1" x14ac:dyDescent="0.2">
      <c r="A10" s="554"/>
      <c r="B10" s="554"/>
      <c r="C10" s="554">
        <f>SUM(C11:C264)</f>
        <v>0</v>
      </c>
      <c r="D10" s="554">
        <f t="shared" ref="D10:J10" si="0">SUM(D11:D264)</f>
        <v>0</v>
      </c>
      <c r="E10" s="554">
        <f t="shared" si="0"/>
        <v>3763837.18</v>
      </c>
      <c r="F10" s="554">
        <f t="shared" si="0"/>
        <v>30</v>
      </c>
      <c r="G10" s="554">
        <f t="shared" si="0"/>
        <v>3267760.29</v>
      </c>
      <c r="H10" s="554">
        <f t="shared" si="0"/>
        <v>496076.89</v>
      </c>
      <c r="I10" s="554" t="e">
        <f t="shared" si="0"/>
        <v>#DIV/0!</v>
      </c>
      <c r="J10" s="554" t="e">
        <f t="shared" si="0"/>
        <v>#DIV/0!</v>
      </c>
      <c r="K10" s="158"/>
    </row>
    <row r="11" spans="1:11" ht="25.5" x14ac:dyDescent="0.2">
      <c r="A11" s="699" t="s">
        <v>933</v>
      </c>
      <c r="B11" s="700" t="s">
        <v>934</v>
      </c>
      <c r="C11" s="432">
        <v>0</v>
      </c>
      <c r="D11" s="432">
        <v>0</v>
      </c>
      <c r="E11" s="432">
        <v>259877.49</v>
      </c>
      <c r="F11" s="432">
        <v>0</v>
      </c>
      <c r="G11" s="432">
        <v>0</v>
      </c>
      <c r="H11" s="168">
        <f t="shared" ref="H11:H74" si="1">(+D11+E11)-G11</f>
        <v>259877.49</v>
      </c>
      <c r="I11" s="433" t="e">
        <f>+G11/F11</f>
        <v>#DIV/0!</v>
      </c>
      <c r="J11" s="442" t="e">
        <f t="shared" ref="J11:J74" si="2">G11/D11</f>
        <v>#DIV/0!</v>
      </c>
      <c r="K11" s="158"/>
    </row>
    <row r="12" spans="1:11" ht="38.25" x14ac:dyDescent="0.2">
      <c r="A12" s="699" t="s">
        <v>935</v>
      </c>
      <c r="B12" s="431"/>
      <c r="C12" s="432">
        <v>0</v>
      </c>
      <c r="D12" s="432">
        <v>0</v>
      </c>
      <c r="E12" s="432">
        <v>236199.4</v>
      </c>
      <c r="F12" s="432">
        <v>0</v>
      </c>
      <c r="G12" s="432">
        <v>0</v>
      </c>
      <c r="H12" s="168">
        <f t="shared" si="1"/>
        <v>236199.4</v>
      </c>
      <c r="I12" s="433" t="e">
        <f t="shared" ref="I12:I75" si="3">+G12/F12</f>
        <v>#DIV/0!</v>
      </c>
      <c r="J12" s="442" t="e">
        <f t="shared" si="2"/>
        <v>#DIV/0!</v>
      </c>
      <c r="K12" s="157"/>
    </row>
    <row r="13" spans="1:11" ht="25.5" x14ac:dyDescent="0.2">
      <c r="A13" s="699" t="s">
        <v>936</v>
      </c>
      <c r="B13" s="434"/>
      <c r="C13" s="432">
        <v>0</v>
      </c>
      <c r="D13" s="432">
        <v>0</v>
      </c>
      <c r="E13" s="432">
        <v>200000</v>
      </c>
      <c r="F13" s="432">
        <v>0</v>
      </c>
      <c r="G13" s="432">
        <v>200000</v>
      </c>
      <c r="H13" s="168">
        <f t="shared" si="1"/>
        <v>0</v>
      </c>
      <c r="I13" s="433" t="e">
        <f t="shared" si="3"/>
        <v>#DIV/0!</v>
      </c>
      <c r="J13" s="442" t="e">
        <f t="shared" si="2"/>
        <v>#DIV/0!</v>
      </c>
      <c r="K13" s="157"/>
    </row>
    <row r="14" spans="1:11" ht="38.25" x14ac:dyDescent="0.2">
      <c r="A14" s="699" t="s">
        <v>937</v>
      </c>
      <c r="B14" s="435"/>
      <c r="C14" s="432">
        <v>0</v>
      </c>
      <c r="D14" s="432">
        <v>0</v>
      </c>
      <c r="E14" s="432">
        <v>3067760.29</v>
      </c>
      <c r="F14" s="432">
        <v>30</v>
      </c>
      <c r="G14" s="432">
        <v>3067760.29</v>
      </c>
      <c r="H14" s="168">
        <f t="shared" si="1"/>
        <v>0</v>
      </c>
      <c r="I14" s="433">
        <f t="shared" si="3"/>
        <v>102258.67633333334</v>
      </c>
      <c r="J14" s="442" t="e">
        <f t="shared" si="2"/>
        <v>#DIV/0!</v>
      </c>
      <c r="K14" s="157"/>
    </row>
    <row r="15" spans="1:11" x14ac:dyDescent="0.2">
      <c r="A15" s="430"/>
      <c r="B15" s="436"/>
      <c r="C15" s="432">
        <v>0</v>
      </c>
      <c r="D15" s="432">
        <v>0</v>
      </c>
      <c r="E15" s="432">
        <v>0</v>
      </c>
      <c r="F15" s="432">
        <v>0</v>
      </c>
      <c r="G15" s="432">
        <v>0</v>
      </c>
      <c r="H15" s="168">
        <f t="shared" si="1"/>
        <v>0</v>
      </c>
      <c r="I15" s="433" t="e">
        <f t="shared" si="3"/>
        <v>#DIV/0!</v>
      </c>
      <c r="J15" s="442" t="e">
        <f t="shared" si="2"/>
        <v>#DIV/0!</v>
      </c>
      <c r="K15" s="157"/>
    </row>
    <row r="16" spans="1:11" x14ac:dyDescent="0.2">
      <c r="A16" s="430"/>
      <c r="B16" s="437"/>
      <c r="C16" s="432">
        <v>0</v>
      </c>
      <c r="D16" s="432">
        <v>0</v>
      </c>
      <c r="E16" s="432">
        <v>0</v>
      </c>
      <c r="F16" s="432">
        <v>0</v>
      </c>
      <c r="G16" s="432">
        <v>0</v>
      </c>
      <c r="H16" s="168">
        <f t="shared" si="1"/>
        <v>0</v>
      </c>
      <c r="I16" s="433" t="e">
        <f t="shared" si="3"/>
        <v>#DIV/0!</v>
      </c>
      <c r="J16" s="442" t="e">
        <f t="shared" si="2"/>
        <v>#DIV/0!</v>
      </c>
      <c r="K16" s="157"/>
    </row>
    <row r="17" spans="1:11" x14ac:dyDescent="0.2">
      <c r="A17" s="430"/>
      <c r="B17" s="438"/>
      <c r="C17" s="432">
        <v>0</v>
      </c>
      <c r="D17" s="432">
        <v>0</v>
      </c>
      <c r="E17" s="432">
        <v>0</v>
      </c>
      <c r="F17" s="432">
        <v>0</v>
      </c>
      <c r="G17" s="432">
        <v>0</v>
      </c>
      <c r="H17" s="168">
        <f t="shared" si="1"/>
        <v>0</v>
      </c>
      <c r="I17" s="433" t="e">
        <f t="shared" si="3"/>
        <v>#DIV/0!</v>
      </c>
      <c r="J17" s="442" t="e">
        <f t="shared" si="2"/>
        <v>#DIV/0!</v>
      </c>
      <c r="K17" s="166"/>
    </row>
    <row r="18" spans="1:11" x14ac:dyDescent="0.2">
      <c r="A18" s="430"/>
      <c r="B18" s="439"/>
      <c r="C18" s="432">
        <v>0</v>
      </c>
      <c r="D18" s="432">
        <v>0</v>
      </c>
      <c r="E18" s="432">
        <v>0</v>
      </c>
      <c r="F18" s="432">
        <v>0</v>
      </c>
      <c r="G18" s="432">
        <v>0</v>
      </c>
      <c r="H18" s="168">
        <f t="shared" si="1"/>
        <v>0</v>
      </c>
      <c r="I18" s="433" t="e">
        <f t="shared" si="3"/>
        <v>#DIV/0!</v>
      </c>
      <c r="J18" s="442" t="e">
        <f t="shared" si="2"/>
        <v>#DIV/0!</v>
      </c>
      <c r="K18" s="166"/>
    </row>
    <row r="19" spans="1:11" x14ac:dyDescent="0.2">
      <c r="A19" s="430"/>
      <c r="B19" s="438"/>
      <c r="C19" s="432">
        <v>0</v>
      </c>
      <c r="D19" s="432">
        <v>0</v>
      </c>
      <c r="E19" s="432">
        <v>0</v>
      </c>
      <c r="F19" s="432">
        <v>0</v>
      </c>
      <c r="G19" s="432">
        <v>0</v>
      </c>
      <c r="H19" s="168">
        <f t="shared" si="1"/>
        <v>0</v>
      </c>
      <c r="I19" s="433" t="e">
        <f t="shared" si="3"/>
        <v>#DIV/0!</v>
      </c>
      <c r="J19" s="442" t="e">
        <f t="shared" si="2"/>
        <v>#DIV/0!</v>
      </c>
      <c r="K19" s="166"/>
    </row>
    <row r="20" spans="1:11" x14ac:dyDescent="0.2">
      <c r="A20" s="430"/>
      <c r="B20" s="440"/>
      <c r="C20" s="432">
        <v>0</v>
      </c>
      <c r="D20" s="432">
        <v>0</v>
      </c>
      <c r="E20" s="432">
        <v>0</v>
      </c>
      <c r="F20" s="432">
        <v>0</v>
      </c>
      <c r="G20" s="432">
        <v>0</v>
      </c>
      <c r="H20" s="168">
        <f t="shared" si="1"/>
        <v>0</v>
      </c>
      <c r="I20" s="433" t="e">
        <f t="shared" si="3"/>
        <v>#DIV/0!</v>
      </c>
      <c r="J20" s="442" t="e">
        <f t="shared" si="2"/>
        <v>#DIV/0!</v>
      </c>
      <c r="K20" s="166"/>
    </row>
    <row r="21" spans="1:11" x14ac:dyDescent="0.2">
      <c r="A21" s="430"/>
      <c r="B21" s="438"/>
      <c r="C21" s="432">
        <v>0</v>
      </c>
      <c r="D21" s="432">
        <v>0</v>
      </c>
      <c r="E21" s="432">
        <v>0</v>
      </c>
      <c r="F21" s="432">
        <v>0</v>
      </c>
      <c r="G21" s="432">
        <v>0</v>
      </c>
      <c r="H21" s="168">
        <f t="shared" si="1"/>
        <v>0</v>
      </c>
      <c r="I21" s="433" t="e">
        <f t="shared" si="3"/>
        <v>#DIV/0!</v>
      </c>
      <c r="J21" s="442" t="e">
        <f t="shared" si="2"/>
        <v>#DIV/0!</v>
      </c>
      <c r="K21" s="166"/>
    </row>
    <row r="22" spans="1:11" x14ac:dyDescent="0.2">
      <c r="A22" s="430"/>
      <c r="B22" s="439"/>
      <c r="C22" s="432">
        <v>0</v>
      </c>
      <c r="D22" s="432">
        <v>0</v>
      </c>
      <c r="E22" s="432">
        <v>0</v>
      </c>
      <c r="F22" s="432">
        <v>0</v>
      </c>
      <c r="G22" s="432">
        <v>0</v>
      </c>
      <c r="H22" s="168">
        <f t="shared" si="1"/>
        <v>0</v>
      </c>
      <c r="I22" s="433" t="e">
        <f t="shared" si="3"/>
        <v>#DIV/0!</v>
      </c>
      <c r="J22" s="442" t="e">
        <f t="shared" si="2"/>
        <v>#DIV/0!</v>
      </c>
      <c r="K22" s="166"/>
    </row>
    <row r="23" spans="1:11" x14ac:dyDescent="0.2">
      <c r="A23" s="430"/>
      <c r="B23" s="438"/>
      <c r="C23" s="432">
        <v>0</v>
      </c>
      <c r="D23" s="432">
        <v>0</v>
      </c>
      <c r="E23" s="432">
        <v>0</v>
      </c>
      <c r="F23" s="432">
        <v>0</v>
      </c>
      <c r="G23" s="432">
        <v>0</v>
      </c>
      <c r="H23" s="168">
        <f t="shared" si="1"/>
        <v>0</v>
      </c>
      <c r="I23" s="433" t="e">
        <f t="shared" si="3"/>
        <v>#DIV/0!</v>
      </c>
      <c r="J23" s="442" t="e">
        <f t="shared" si="2"/>
        <v>#DIV/0!</v>
      </c>
      <c r="K23" s="166"/>
    </row>
    <row r="24" spans="1:11" x14ac:dyDescent="0.2">
      <c r="A24" s="430"/>
      <c r="B24" s="439"/>
      <c r="C24" s="432">
        <v>0</v>
      </c>
      <c r="D24" s="432">
        <v>0</v>
      </c>
      <c r="E24" s="432">
        <v>0</v>
      </c>
      <c r="F24" s="432">
        <v>0</v>
      </c>
      <c r="G24" s="432">
        <v>0</v>
      </c>
      <c r="H24" s="168">
        <f t="shared" si="1"/>
        <v>0</v>
      </c>
      <c r="I24" s="433" t="e">
        <f t="shared" si="3"/>
        <v>#DIV/0!</v>
      </c>
      <c r="J24" s="442" t="e">
        <f t="shared" si="2"/>
        <v>#DIV/0!</v>
      </c>
      <c r="K24" s="166"/>
    </row>
    <row r="25" spans="1:11" x14ac:dyDescent="0.2">
      <c r="A25" s="430"/>
      <c r="B25" s="434"/>
      <c r="C25" s="432">
        <v>0</v>
      </c>
      <c r="D25" s="432">
        <v>0</v>
      </c>
      <c r="E25" s="432">
        <v>0</v>
      </c>
      <c r="F25" s="432">
        <v>0</v>
      </c>
      <c r="G25" s="432">
        <v>0</v>
      </c>
      <c r="H25" s="168">
        <f t="shared" si="1"/>
        <v>0</v>
      </c>
      <c r="I25" s="433" t="e">
        <f t="shared" si="3"/>
        <v>#DIV/0!</v>
      </c>
      <c r="J25" s="442" t="e">
        <f t="shared" si="2"/>
        <v>#DIV/0!</v>
      </c>
      <c r="K25" s="157"/>
    </row>
    <row r="26" spans="1:11" x14ac:dyDescent="0.2">
      <c r="A26" s="430"/>
      <c r="B26" s="435"/>
      <c r="C26" s="432">
        <v>0</v>
      </c>
      <c r="D26" s="432">
        <v>0</v>
      </c>
      <c r="E26" s="432">
        <v>0</v>
      </c>
      <c r="F26" s="432">
        <v>0</v>
      </c>
      <c r="G26" s="432">
        <v>0</v>
      </c>
      <c r="H26" s="168">
        <f t="shared" si="1"/>
        <v>0</v>
      </c>
      <c r="I26" s="433" t="e">
        <f t="shared" si="3"/>
        <v>#DIV/0!</v>
      </c>
      <c r="J26" s="442" t="e">
        <f t="shared" si="2"/>
        <v>#DIV/0!</v>
      </c>
      <c r="K26" s="157"/>
    </row>
    <row r="27" spans="1:11" x14ac:dyDescent="0.2">
      <c r="A27" s="430"/>
      <c r="B27" s="436"/>
      <c r="C27" s="432">
        <v>0</v>
      </c>
      <c r="D27" s="432">
        <v>0</v>
      </c>
      <c r="E27" s="432">
        <v>0</v>
      </c>
      <c r="F27" s="432">
        <v>0</v>
      </c>
      <c r="G27" s="432">
        <v>0</v>
      </c>
      <c r="H27" s="168">
        <f t="shared" si="1"/>
        <v>0</v>
      </c>
      <c r="I27" s="433" t="e">
        <f t="shared" si="3"/>
        <v>#DIV/0!</v>
      </c>
      <c r="J27" s="442" t="e">
        <f t="shared" si="2"/>
        <v>#DIV/0!</v>
      </c>
      <c r="K27" s="157"/>
    </row>
    <row r="28" spans="1:11" x14ac:dyDescent="0.2">
      <c r="A28" s="430"/>
      <c r="B28" s="437"/>
      <c r="C28" s="432">
        <v>0</v>
      </c>
      <c r="D28" s="432">
        <v>0</v>
      </c>
      <c r="E28" s="432">
        <v>0</v>
      </c>
      <c r="F28" s="432">
        <v>0</v>
      </c>
      <c r="G28" s="432">
        <v>0</v>
      </c>
      <c r="H28" s="168">
        <f t="shared" si="1"/>
        <v>0</v>
      </c>
      <c r="I28" s="433" t="e">
        <f t="shared" si="3"/>
        <v>#DIV/0!</v>
      </c>
      <c r="J28" s="442" t="e">
        <f t="shared" si="2"/>
        <v>#DIV/0!</v>
      </c>
      <c r="K28" s="157"/>
    </row>
    <row r="29" spans="1:11" x14ac:dyDescent="0.2">
      <c r="A29" s="430"/>
      <c r="B29" s="438"/>
      <c r="C29" s="432">
        <v>0</v>
      </c>
      <c r="D29" s="432">
        <v>0</v>
      </c>
      <c r="E29" s="432">
        <v>0</v>
      </c>
      <c r="F29" s="432">
        <v>0</v>
      </c>
      <c r="G29" s="432">
        <v>0</v>
      </c>
      <c r="H29" s="168">
        <f t="shared" si="1"/>
        <v>0</v>
      </c>
      <c r="I29" s="433" t="e">
        <f t="shared" si="3"/>
        <v>#DIV/0!</v>
      </c>
      <c r="J29" s="442" t="e">
        <f t="shared" si="2"/>
        <v>#DIV/0!</v>
      </c>
      <c r="K29" s="166"/>
    </row>
    <row r="30" spans="1:11" x14ac:dyDescent="0.2">
      <c r="A30" s="430"/>
      <c r="B30" s="439"/>
      <c r="C30" s="432">
        <v>0</v>
      </c>
      <c r="D30" s="432">
        <v>0</v>
      </c>
      <c r="E30" s="432">
        <v>0</v>
      </c>
      <c r="F30" s="432">
        <v>0</v>
      </c>
      <c r="G30" s="432">
        <v>0</v>
      </c>
      <c r="H30" s="168">
        <f t="shared" si="1"/>
        <v>0</v>
      </c>
      <c r="I30" s="433" t="e">
        <f t="shared" si="3"/>
        <v>#DIV/0!</v>
      </c>
      <c r="J30" s="442" t="e">
        <f t="shared" si="2"/>
        <v>#DIV/0!</v>
      </c>
      <c r="K30" s="166"/>
    </row>
    <row r="31" spans="1:11" x14ac:dyDescent="0.2">
      <c r="A31" s="430"/>
      <c r="B31" s="438"/>
      <c r="C31" s="432">
        <v>0</v>
      </c>
      <c r="D31" s="432">
        <v>0</v>
      </c>
      <c r="E31" s="432">
        <v>0</v>
      </c>
      <c r="F31" s="432">
        <v>0</v>
      </c>
      <c r="G31" s="432">
        <v>0</v>
      </c>
      <c r="H31" s="168">
        <f t="shared" si="1"/>
        <v>0</v>
      </c>
      <c r="I31" s="433" t="e">
        <f t="shared" si="3"/>
        <v>#DIV/0!</v>
      </c>
      <c r="J31" s="442" t="e">
        <f t="shared" si="2"/>
        <v>#DIV/0!</v>
      </c>
      <c r="K31" s="166"/>
    </row>
    <row r="32" spans="1:11" x14ac:dyDescent="0.2">
      <c r="A32" s="430"/>
      <c r="B32" s="440"/>
      <c r="C32" s="432">
        <v>0</v>
      </c>
      <c r="D32" s="432">
        <v>0</v>
      </c>
      <c r="E32" s="432">
        <v>0</v>
      </c>
      <c r="F32" s="432">
        <v>0</v>
      </c>
      <c r="G32" s="432">
        <v>0</v>
      </c>
      <c r="H32" s="168">
        <f t="shared" si="1"/>
        <v>0</v>
      </c>
      <c r="I32" s="433" t="e">
        <f t="shared" si="3"/>
        <v>#DIV/0!</v>
      </c>
      <c r="J32" s="442" t="e">
        <f t="shared" si="2"/>
        <v>#DIV/0!</v>
      </c>
      <c r="K32" s="166"/>
    </row>
    <row r="33" spans="1:11" x14ac:dyDescent="0.2">
      <c r="A33" s="430"/>
      <c r="B33" s="438"/>
      <c r="C33" s="432">
        <v>0</v>
      </c>
      <c r="D33" s="432">
        <v>0</v>
      </c>
      <c r="E33" s="432">
        <v>0</v>
      </c>
      <c r="F33" s="432">
        <v>0</v>
      </c>
      <c r="G33" s="432">
        <v>0</v>
      </c>
      <c r="H33" s="168">
        <f t="shared" si="1"/>
        <v>0</v>
      </c>
      <c r="I33" s="433" t="e">
        <f t="shared" si="3"/>
        <v>#DIV/0!</v>
      </c>
      <c r="J33" s="442" t="e">
        <f t="shared" si="2"/>
        <v>#DIV/0!</v>
      </c>
      <c r="K33" s="166"/>
    </row>
    <row r="34" spans="1:11" x14ac:dyDescent="0.2">
      <c r="A34" s="430"/>
      <c r="B34" s="439"/>
      <c r="C34" s="432">
        <v>0</v>
      </c>
      <c r="D34" s="432">
        <v>0</v>
      </c>
      <c r="E34" s="432">
        <v>0</v>
      </c>
      <c r="F34" s="432">
        <v>0</v>
      </c>
      <c r="G34" s="432">
        <v>0</v>
      </c>
      <c r="H34" s="168">
        <f t="shared" si="1"/>
        <v>0</v>
      </c>
      <c r="I34" s="433" t="e">
        <f t="shared" si="3"/>
        <v>#DIV/0!</v>
      </c>
      <c r="J34" s="442" t="e">
        <f t="shared" si="2"/>
        <v>#DIV/0!</v>
      </c>
      <c r="K34" s="166"/>
    </row>
    <row r="35" spans="1:11" x14ac:dyDescent="0.2">
      <c r="A35" s="430"/>
      <c r="B35" s="438"/>
      <c r="C35" s="432">
        <v>0</v>
      </c>
      <c r="D35" s="432">
        <v>0</v>
      </c>
      <c r="E35" s="432">
        <v>0</v>
      </c>
      <c r="F35" s="432">
        <v>0</v>
      </c>
      <c r="G35" s="432">
        <v>0</v>
      </c>
      <c r="H35" s="168">
        <f t="shared" si="1"/>
        <v>0</v>
      </c>
      <c r="I35" s="433" t="e">
        <f t="shared" si="3"/>
        <v>#DIV/0!</v>
      </c>
      <c r="J35" s="442" t="e">
        <f t="shared" si="2"/>
        <v>#DIV/0!</v>
      </c>
      <c r="K35" s="166"/>
    </row>
    <row r="36" spans="1:11" x14ac:dyDescent="0.2">
      <c r="A36" s="430"/>
      <c r="B36" s="439"/>
      <c r="C36" s="432">
        <v>0</v>
      </c>
      <c r="D36" s="432">
        <v>0</v>
      </c>
      <c r="E36" s="432">
        <v>0</v>
      </c>
      <c r="F36" s="432">
        <v>0</v>
      </c>
      <c r="G36" s="432">
        <v>0</v>
      </c>
      <c r="H36" s="168">
        <f t="shared" si="1"/>
        <v>0</v>
      </c>
      <c r="I36" s="433" t="e">
        <f t="shared" si="3"/>
        <v>#DIV/0!</v>
      </c>
      <c r="J36" s="442" t="e">
        <f t="shared" si="2"/>
        <v>#DIV/0!</v>
      </c>
      <c r="K36" s="166"/>
    </row>
    <row r="37" spans="1:11" x14ac:dyDescent="0.2">
      <c r="A37" s="430"/>
      <c r="B37" s="438"/>
      <c r="C37" s="432">
        <v>0</v>
      </c>
      <c r="D37" s="432">
        <v>0</v>
      </c>
      <c r="E37" s="432">
        <v>0</v>
      </c>
      <c r="F37" s="432">
        <v>0</v>
      </c>
      <c r="G37" s="432">
        <v>0</v>
      </c>
      <c r="H37" s="168">
        <f t="shared" si="1"/>
        <v>0</v>
      </c>
      <c r="I37" s="433" t="e">
        <f t="shared" si="3"/>
        <v>#DIV/0!</v>
      </c>
      <c r="J37" s="442" t="e">
        <f t="shared" si="2"/>
        <v>#DIV/0!</v>
      </c>
      <c r="K37" s="166"/>
    </row>
    <row r="38" spans="1:11" x14ac:dyDescent="0.2">
      <c r="A38" s="430"/>
      <c r="B38" s="441"/>
      <c r="C38" s="432">
        <v>0</v>
      </c>
      <c r="D38" s="432">
        <v>0</v>
      </c>
      <c r="E38" s="432">
        <v>0</v>
      </c>
      <c r="F38" s="432">
        <v>0</v>
      </c>
      <c r="G38" s="432">
        <v>0</v>
      </c>
      <c r="H38" s="168">
        <f t="shared" si="1"/>
        <v>0</v>
      </c>
      <c r="I38" s="433" t="e">
        <f t="shared" si="3"/>
        <v>#DIV/0!</v>
      </c>
      <c r="J38" s="442" t="e">
        <f t="shared" si="2"/>
        <v>#DIV/0!</v>
      </c>
      <c r="K38" s="166"/>
    </row>
    <row r="39" spans="1:11" x14ac:dyDescent="0.2">
      <c r="A39" s="430"/>
      <c r="B39" s="431"/>
      <c r="C39" s="432">
        <v>0</v>
      </c>
      <c r="D39" s="432">
        <v>0</v>
      </c>
      <c r="E39" s="432">
        <v>0</v>
      </c>
      <c r="F39" s="432">
        <v>0</v>
      </c>
      <c r="G39" s="432">
        <v>0</v>
      </c>
      <c r="H39" s="168">
        <f t="shared" si="1"/>
        <v>0</v>
      </c>
      <c r="I39" s="433" t="e">
        <f t="shared" si="3"/>
        <v>#DIV/0!</v>
      </c>
      <c r="J39" s="442" t="e">
        <f t="shared" si="2"/>
        <v>#DIV/0!</v>
      </c>
      <c r="K39" s="158"/>
    </row>
    <row r="40" spans="1:11" x14ac:dyDescent="0.2">
      <c r="A40" s="430"/>
      <c r="B40" s="431"/>
      <c r="C40" s="432">
        <v>0</v>
      </c>
      <c r="D40" s="432">
        <v>0</v>
      </c>
      <c r="E40" s="432">
        <v>0</v>
      </c>
      <c r="F40" s="432">
        <v>0</v>
      </c>
      <c r="G40" s="432">
        <v>0</v>
      </c>
      <c r="H40" s="168">
        <f t="shared" si="1"/>
        <v>0</v>
      </c>
      <c r="I40" s="433" t="e">
        <f t="shared" si="3"/>
        <v>#DIV/0!</v>
      </c>
      <c r="J40" s="442" t="e">
        <f t="shared" si="2"/>
        <v>#DIV/0!</v>
      </c>
      <c r="K40" s="157"/>
    </row>
    <row r="41" spans="1:11" x14ac:dyDescent="0.2">
      <c r="A41" s="430"/>
      <c r="B41" s="434"/>
      <c r="C41" s="432">
        <v>0</v>
      </c>
      <c r="D41" s="432">
        <v>0</v>
      </c>
      <c r="E41" s="432">
        <v>0</v>
      </c>
      <c r="F41" s="432">
        <v>0</v>
      </c>
      <c r="G41" s="432">
        <v>0</v>
      </c>
      <c r="H41" s="168">
        <f t="shared" si="1"/>
        <v>0</v>
      </c>
      <c r="I41" s="433" t="e">
        <f t="shared" si="3"/>
        <v>#DIV/0!</v>
      </c>
      <c r="J41" s="442" t="e">
        <f t="shared" si="2"/>
        <v>#DIV/0!</v>
      </c>
      <c r="K41" s="157"/>
    </row>
    <row r="42" spans="1:11" x14ac:dyDescent="0.2">
      <c r="A42" s="430"/>
      <c r="B42" s="435"/>
      <c r="C42" s="432">
        <v>0</v>
      </c>
      <c r="D42" s="432">
        <v>0</v>
      </c>
      <c r="E42" s="432">
        <v>0</v>
      </c>
      <c r="F42" s="432">
        <v>0</v>
      </c>
      <c r="G42" s="432">
        <v>0</v>
      </c>
      <c r="H42" s="168">
        <f t="shared" si="1"/>
        <v>0</v>
      </c>
      <c r="I42" s="433" t="e">
        <f t="shared" si="3"/>
        <v>#DIV/0!</v>
      </c>
      <c r="J42" s="442" t="e">
        <f t="shared" si="2"/>
        <v>#DIV/0!</v>
      </c>
      <c r="K42" s="157"/>
    </row>
    <row r="43" spans="1:11" x14ac:dyDescent="0.2">
      <c r="A43" s="430"/>
      <c r="B43" s="436"/>
      <c r="C43" s="432">
        <v>0</v>
      </c>
      <c r="D43" s="432">
        <v>0</v>
      </c>
      <c r="E43" s="432">
        <v>0</v>
      </c>
      <c r="F43" s="432">
        <v>0</v>
      </c>
      <c r="G43" s="432">
        <v>0</v>
      </c>
      <c r="H43" s="168">
        <f t="shared" si="1"/>
        <v>0</v>
      </c>
      <c r="I43" s="433" t="e">
        <f t="shared" si="3"/>
        <v>#DIV/0!</v>
      </c>
      <c r="J43" s="442" t="e">
        <f t="shared" si="2"/>
        <v>#DIV/0!</v>
      </c>
      <c r="K43" s="157"/>
    </row>
    <row r="44" spans="1:11" x14ac:dyDescent="0.2">
      <c r="A44" s="430"/>
      <c r="B44" s="437"/>
      <c r="C44" s="432">
        <v>0</v>
      </c>
      <c r="D44" s="432">
        <v>0</v>
      </c>
      <c r="E44" s="432">
        <v>0</v>
      </c>
      <c r="F44" s="432">
        <v>0</v>
      </c>
      <c r="G44" s="432">
        <v>0</v>
      </c>
      <c r="H44" s="168">
        <f t="shared" si="1"/>
        <v>0</v>
      </c>
      <c r="I44" s="433" t="e">
        <f t="shared" si="3"/>
        <v>#DIV/0!</v>
      </c>
      <c r="J44" s="442" t="e">
        <f t="shared" si="2"/>
        <v>#DIV/0!</v>
      </c>
      <c r="K44" s="157"/>
    </row>
    <row r="45" spans="1:11" x14ac:dyDescent="0.2">
      <c r="A45" s="430"/>
      <c r="B45" s="438"/>
      <c r="C45" s="432">
        <v>0</v>
      </c>
      <c r="D45" s="432">
        <v>0</v>
      </c>
      <c r="E45" s="432">
        <v>0</v>
      </c>
      <c r="F45" s="432">
        <v>0</v>
      </c>
      <c r="G45" s="432">
        <v>0</v>
      </c>
      <c r="H45" s="168">
        <f t="shared" si="1"/>
        <v>0</v>
      </c>
      <c r="I45" s="433" t="e">
        <f t="shared" si="3"/>
        <v>#DIV/0!</v>
      </c>
      <c r="J45" s="442" t="e">
        <f t="shared" si="2"/>
        <v>#DIV/0!</v>
      </c>
      <c r="K45" s="166"/>
    </row>
    <row r="46" spans="1:11" x14ac:dyDescent="0.2">
      <c r="A46" s="430"/>
      <c r="B46" s="439"/>
      <c r="C46" s="432">
        <v>0</v>
      </c>
      <c r="D46" s="432">
        <v>0</v>
      </c>
      <c r="E46" s="432">
        <v>0</v>
      </c>
      <c r="F46" s="432">
        <v>0</v>
      </c>
      <c r="G46" s="432">
        <v>0</v>
      </c>
      <c r="H46" s="168">
        <f t="shared" si="1"/>
        <v>0</v>
      </c>
      <c r="I46" s="433" t="e">
        <f t="shared" si="3"/>
        <v>#DIV/0!</v>
      </c>
      <c r="J46" s="442" t="e">
        <f t="shared" si="2"/>
        <v>#DIV/0!</v>
      </c>
      <c r="K46" s="166"/>
    </row>
    <row r="47" spans="1:11" x14ac:dyDescent="0.2">
      <c r="A47" s="430"/>
      <c r="B47" s="438"/>
      <c r="C47" s="432">
        <v>0</v>
      </c>
      <c r="D47" s="432">
        <v>0</v>
      </c>
      <c r="E47" s="432">
        <v>0</v>
      </c>
      <c r="F47" s="432">
        <v>0</v>
      </c>
      <c r="G47" s="432">
        <v>0</v>
      </c>
      <c r="H47" s="168">
        <f t="shared" si="1"/>
        <v>0</v>
      </c>
      <c r="I47" s="433" t="e">
        <f t="shared" si="3"/>
        <v>#DIV/0!</v>
      </c>
      <c r="J47" s="442" t="e">
        <f t="shared" si="2"/>
        <v>#DIV/0!</v>
      </c>
      <c r="K47" s="166"/>
    </row>
    <row r="48" spans="1:11" x14ac:dyDescent="0.2">
      <c r="A48" s="430"/>
      <c r="B48" s="440"/>
      <c r="C48" s="432">
        <v>0</v>
      </c>
      <c r="D48" s="432">
        <v>0</v>
      </c>
      <c r="E48" s="432">
        <v>0</v>
      </c>
      <c r="F48" s="432">
        <v>0</v>
      </c>
      <c r="G48" s="432">
        <v>0</v>
      </c>
      <c r="H48" s="168">
        <f t="shared" si="1"/>
        <v>0</v>
      </c>
      <c r="I48" s="433" t="e">
        <f t="shared" si="3"/>
        <v>#DIV/0!</v>
      </c>
      <c r="J48" s="442" t="e">
        <f t="shared" si="2"/>
        <v>#DIV/0!</v>
      </c>
      <c r="K48" s="166"/>
    </row>
    <row r="49" spans="1:11" x14ac:dyDescent="0.2">
      <c r="A49" s="430"/>
      <c r="B49" s="438"/>
      <c r="C49" s="432">
        <v>0</v>
      </c>
      <c r="D49" s="432">
        <v>0</v>
      </c>
      <c r="E49" s="432">
        <v>0</v>
      </c>
      <c r="F49" s="432">
        <v>0</v>
      </c>
      <c r="G49" s="432">
        <v>0</v>
      </c>
      <c r="H49" s="168">
        <f t="shared" si="1"/>
        <v>0</v>
      </c>
      <c r="I49" s="433" t="e">
        <f t="shared" si="3"/>
        <v>#DIV/0!</v>
      </c>
      <c r="J49" s="442" t="e">
        <f t="shared" si="2"/>
        <v>#DIV/0!</v>
      </c>
      <c r="K49" s="166"/>
    </row>
    <row r="50" spans="1:11" x14ac:dyDescent="0.2">
      <c r="A50" s="430"/>
      <c r="B50" s="439"/>
      <c r="C50" s="432">
        <v>0</v>
      </c>
      <c r="D50" s="432">
        <v>0</v>
      </c>
      <c r="E50" s="432">
        <v>0</v>
      </c>
      <c r="F50" s="432">
        <v>0</v>
      </c>
      <c r="G50" s="432">
        <v>0</v>
      </c>
      <c r="H50" s="168">
        <f t="shared" si="1"/>
        <v>0</v>
      </c>
      <c r="I50" s="433" t="e">
        <f t="shared" si="3"/>
        <v>#DIV/0!</v>
      </c>
      <c r="J50" s="442" t="e">
        <f t="shared" si="2"/>
        <v>#DIV/0!</v>
      </c>
      <c r="K50" s="166"/>
    </row>
    <row r="51" spans="1:11" x14ac:dyDescent="0.2">
      <c r="A51" s="430"/>
      <c r="B51" s="438"/>
      <c r="C51" s="432">
        <v>0</v>
      </c>
      <c r="D51" s="432">
        <v>0</v>
      </c>
      <c r="E51" s="432">
        <v>0</v>
      </c>
      <c r="F51" s="432">
        <v>0</v>
      </c>
      <c r="G51" s="432">
        <v>0</v>
      </c>
      <c r="H51" s="168">
        <f t="shared" si="1"/>
        <v>0</v>
      </c>
      <c r="I51" s="433" t="e">
        <f t="shared" si="3"/>
        <v>#DIV/0!</v>
      </c>
      <c r="J51" s="442" t="e">
        <f t="shared" si="2"/>
        <v>#DIV/0!</v>
      </c>
      <c r="K51" s="166"/>
    </row>
    <row r="52" spans="1:11" x14ac:dyDescent="0.2">
      <c r="A52" s="430"/>
      <c r="B52" s="439"/>
      <c r="C52" s="432">
        <v>0</v>
      </c>
      <c r="D52" s="432">
        <v>0</v>
      </c>
      <c r="E52" s="432">
        <v>0</v>
      </c>
      <c r="F52" s="432">
        <v>0</v>
      </c>
      <c r="G52" s="432">
        <v>0</v>
      </c>
      <c r="H52" s="168">
        <f t="shared" si="1"/>
        <v>0</v>
      </c>
      <c r="I52" s="433" t="e">
        <f t="shared" si="3"/>
        <v>#DIV/0!</v>
      </c>
      <c r="J52" s="442" t="e">
        <f t="shared" si="2"/>
        <v>#DIV/0!</v>
      </c>
      <c r="K52" s="166"/>
    </row>
    <row r="53" spans="1:11" x14ac:dyDescent="0.2">
      <c r="A53" s="430"/>
      <c r="B53" s="438"/>
      <c r="C53" s="432">
        <v>0</v>
      </c>
      <c r="D53" s="432">
        <v>0</v>
      </c>
      <c r="E53" s="432">
        <v>0</v>
      </c>
      <c r="F53" s="432">
        <v>0</v>
      </c>
      <c r="G53" s="432">
        <v>0</v>
      </c>
      <c r="H53" s="168">
        <f t="shared" si="1"/>
        <v>0</v>
      </c>
      <c r="I53" s="433" t="e">
        <f t="shared" si="3"/>
        <v>#DIV/0!</v>
      </c>
      <c r="J53" s="442" t="e">
        <f t="shared" si="2"/>
        <v>#DIV/0!</v>
      </c>
      <c r="K53" s="166"/>
    </row>
    <row r="54" spans="1:11" x14ac:dyDescent="0.2">
      <c r="A54" s="430"/>
      <c r="B54" s="441"/>
      <c r="C54" s="432">
        <v>0</v>
      </c>
      <c r="D54" s="432">
        <v>0</v>
      </c>
      <c r="E54" s="432">
        <v>0</v>
      </c>
      <c r="F54" s="432">
        <v>0</v>
      </c>
      <c r="G54" s="432">
        <v>0</v>
      </c>
      <c r="H54" s="168">
        <f t="shared" si="1"/>
        <v>0</v>
      </c>
      <c r="I54" s="433" t="e">
        <f t="shared" si="3"/>
        <v>#DIV/0!</v>
      </c>
      <c r="J54" s="442" t="e">
        <f t="shared" si="2"/>
        <v>#DIV/0!</v>
      </c>
      <c r="K54" s="166"/>
    </row>
    <row r="55" spans="1:11" x14ac:dyDescent="0.2">
      <c r="A55" s="430"/>
      <c r="B55" s="431"/>
      <c r="C55" s="432">
        <v>0</v>
      </c>
      <c r="D55" s="432">
        <v>0</v>
      </c>
      <c r="E55" s="432">
        <v>0</v>
      </c>
      <c r="F55" s="432">
        <v>0</v>
      </c>
      <c r="G55" s="432">
        <v>0</v>
      </c>
      <c r="H55" s="168">
        <f t="shared" si="1"/>
        <v>0</v>
      </c>
      <c r="I55" s="433" t="e">
        <f t="shared" si="3"/>
        <v>#DIV/0!</v>
      </c>
      <c r="J55" s="442" t="e">
        <f t="shared" si="2"/>
        <v>#DIV/0!</v>
      </c>
      <c r="K55" s="158"/>
    </row>
    <row r="56" spans="1:11" x14ac:dyDescent="0.2">
      <c r="A56" s="430"/>
      <c r="B56" s="431"/>
      <c r="C56" s="432">
        <v>0</v>
      </c>
      <c r="D56" s="432">
        <v>0</v>
      </c>
      <c r="E56" s="432">
        <v>0</v>
      </c>
      <c r="F56" s="432">
        <v>0</v>
      </c>
      <c r="G56" s="432">
        <v>0</v>
      </c>
      <c r="H56" s="168">
        <f t="shared" si="1"/>
        <v>0</v>
      </c>
      <c r="I56" s="433" t="e">
        <f t="shared" si="3"/>
        <v>#DIV/0!</v>
      </c>
      <c r="J56" s="442" t="e">
        <f t="shared" si="2"/>
        <v>#DIV/0!</v>
      </c>
      <c r="K56" s="157"/>
    </row>
    <row r="57" spans="1:11" x14ac:dyDescent="0.2">
      <c r="A57" s="430"/>
      <c r="B57" s="434"/>
      <c r="C57" s="432">
        <v>0</v>
      </c>
      <c r="D57" s="432">
        <v>0</v>
      </c>
      <c r="E57" s="432">
        <v>0</v>
      </c>
      <c r="F57" s="432">
        <v>0</v>
      </c>
      <c r="G57" s="432">
        <v>0</v>
      </c>
      <c r="H57" s="168">
        <f t="shared" si="1"/>
        <v>0</v>
      </c>
      <c r="I57" s="433" t="e">
        <f t="shared" si="3"/>
        <v>#DIV/0!</v>
      </c>
      <c r="J57" s="442" t="e">
        <f t="shared" si="2"/>
        <v>#DIV/0!</v>
      </c>
      <c r="K57" s="157"/>
    </row>
    <row r="58" spans="1:11" x14ac:dyDescent="0.2">
      <c r="A58" s="430"/>
      <c r="B58" s="435"/>
      <c r="C58" s="432">
        <v>0</v>
      </c>
      <c r="D58" s="432">
        <v>0</v>
      </c>
      <c r="E58" s="432">
        <v>0</v>
      </c>
      <c r="F58" s="432">
        <v>0</v>
      </c>
      <c r="G58" s="432">
        <v>0</v>
      </c>
      <c r="H58" s="168">
        <f t="shared" si="1"/>
        <v>0</v>
      </c>
      <c r="I58" s="433" t="e">
        <f t="shared" si="3"/>
        <v>#DIV/0!</v>
      </c>
      <c r="J58" s="442" t="e">
        <f t="shared" si="2"/>
        <v>#DIV/0!</v>
      </c>
      <c r="K58" s="157"/>
    </row>
    <row r="59" spans="1:11" x14ac:dyDescent="0.2">
      <c r="A59" s="430"/>
      <c r="B59" s="436"/>
      <c r="C59" s="432">
        <v>0</v>
      </c>
      <c r="D59" s="432">
        <v>0</v>
      </c>
      <c r="E59" s="432">
        <v>0</v>
      </c>
      <c r="F59" s="432">
        <v>0</v>
      </c>
      <c r="G59" s="432">
        <v>0</v>
      </c>
      <c r="H59" s="168">
        <f t="shared" si="1"/>
        <v>0</v>
      </c>
      <c r="I59" s="433" t="e">
        <f t="shared" si="3"/>
        <v>#DIV/0!</v>
      </c>
      <c r="J59" s="442" t="e">
        <f t="shared" si="2"/>
        <v>#DIV/0!</v>
      </c>
      <c r="K59" s="157"/>
    </row>
    <row r="60" spans="1:11" x14ac:dyDescent="0.2">
      <c r="A60" s="430"/>
      <c r="B60" s="437"/>
      <c r="C60" s="432">
        <v>0</v>
      </c>
      <c r="D60" s="432">
        <v>0</v>
      </c>
      <c r="E60" s="432">
        <v>0</v>
      </c>
      <c r="F60" s="432">
        <v>0</v>
      </c>
      <c r="G60" s="432">
        <v>0</v>
      </c>
      <c r="H60" s="168">
        <f t="shared" si="1"/>
        <v>0</v>
      </c>
      <c r="I60" s="433" t="e">
        <f t="shared" si="3"/>
        <v>#DIV/0!</v>
      </c>
      <c r="J60" s="442" t="e">
        <f t="shared" si="2"/>
        <v>#DIV/0!</v>
      </c>
      <c r="K60" s="157"/>
    </row>
    <row r="61" spans="1:11" x14ac:dyDescent="0.2">
      <c r="A61" s="430"/>
      <c r="B61" s="438"/>
      <c r="C61" s="432">
        <v>0</v>
      </c>
      <c r="D61" s="432">
        <v>0</v>
      </c>
      <c r="E61" s="432">
        <v>0</v>
      </c>
      <c r="F61" s="432">
        <v>0</v>
      </c>
      <c r="G61" s="432">
        <v>0</v>
      </c>
      <c r="H61" s="168">
        <f t="shared" si="1"/>
        <v>0</v>
      </c>
      <c r="I61" s="433" t="e">
        <f t="shared" si="3"/>
        <v>#DIV/0!</v>
      </c>
      <c r="J61" s="442" t="e">
        <f t="shared" si="2"/>
        <v>#DIV/0!</v>
      </c>
      <c r="K61" s="166"/>
    </row>
    <row r="62" spans="1:11" x14ac:dyDescent="0.2">
      <c r="A62" s="430"/>
      <c r="B62" s="439"/>
      <c r="C62" s="432">
        <v>0</v>
      </c>
      <c r="D62" s="432">
        <v>0</v>
      </c>
      <c r="E62" s="432">
        <v>0</v>
      </c>
      <c r="F62" s="432">
        <v>0</v>
      </c>
      <c r="G62" s="432">
        <v>0</v>
      </c>
      <c r="H62" s="168">
        <f t="shared" si="1"/>
        <v>0</v>
      </c>
      <c r="I62" s="433" t="e">
        <f t="shared" si="3"/>
        <v>#DIV/0!</v>
      </c>
      <c r="J62" s="442" t="e">
        <f t="shared" si="2"/>
        <v>#DIV/0!</v>
      </c>
      <c r="K62" s="166"/>
    </row>
    <row r="63" spans="1:11" x14ac:dyDescent="0.2">
      <c r="A63" s="430"/>
      <c r="B63" s="438"/>
      <c r="C63" s="432">
        <v>0</v>
      </c>
      <c r="D63" s="432">
        <v>0</v>
      </c>
      <c r="E63" s="432">
        <v>0</v>
      </c>
      <c r="F63" s="432">
        <v>0</v>
      </c>
      <c r="G63" s="432">
        <v>0</v>
      </c>
      <c r="H63" s="168">
        <f t="shared" si="1"/>
        <v>0</v>
      </c>
      <c r="I63" s="433" t="e">
        <f t="shared" si="3"/>
        <v>#DIV/0!</v>
      </c>
      <c r="J63" s="442" t="e">
        <f t="shared" si="2"/>
        <v>#DIV/0!</v>
      </c>
      <c r="K63" s="166"/>
    </row>
    <row r="64" spans="1:11" x14ac:dyDescent="0.2">
      <c r="A64" s="430"/>
      <c r="B64" s="440"/>
      <c r="C64" s="432">
        <v>0</v>
      </c>
      <c r="D64" s="432">
        <v>0</v>
      </c>
      <c r="E64" s="432">
        <v>0</v>
      </c>
      <c r="F64" s="432">
        <v>0</v>
      </c>
      <c r="G64" s="432">
        <v>0</v>
      </c>
      <c r="H64" s="168">
        <f t="shared" si="1"/>
        <v>0</v>
      </c>
      <c r="I64" s="433" t="e">
        <f t="shared" si="3"/>
        <v>#DIV/0!</v>
      </c>
      <c r="J64" s="442" t="e">
        <f t="shared" si="2"/>
        <v>#DIV/0!</v>
      </c>
      <c r="K64" s="166"/>
    </row>
    <row r="65" spans="1:11" x14ac:dyDescent="0.2">
      <c r="A65" s="430"/>
      <c r="B65" s="438"/>
      <c r="C65" s="432">
        <v>0</v>
      </c>
      <c r="D65" s="432">
        <v>0</v>
      </c>
      <c r="E65" s="432">
        <v>0</v>
      </c>
      <c r="F65" s="432">
        <v>0</v>
      </c>
      <c r="G65" s="432">
        <v>0</v>
      </c>
      <c r="H65" s="168">
        <f t="shared" si="1"/>
        <v>0</v>
      </c>
      <c r="I65" s="433" t="e">
        <f t="shared" si="3"/>
        <v>#DIV/0!</v>
      </c>
      <c r="J65" s="442" t="e">
        <f t="shared" si="2"/>
        <v>#DIV/0!</v>
      </c>
      <c r="K65" s="166"/>
    </row>
    <row r="66" spans="1:11" x14ac:dyDescent="0.2">
      <c r="A66" s="430"/>
      <c r="B66" s="439"/>
      <c r="C66" s="432">
        <v>0</v>
      </c>
      <c r="D66" s="432">
        <v>0</v>
      </c>
      <c r="E66" s="432">
        <v>0</v>
      </c>
      <c r="F66" s="432">
        <v>0</v>
      </c>
      <c r="G66" s="432">
        <v>0</v>
      </c>
      <c r="H66" s="168">
        <f t="shared" si="1"/>
        <v>0</v>
      </c>
      <c r="I66" s="433" t="e">
        <f t="shared" si="3"/>
        <v>#DIV/0!</v>
      </c>
      <c r="J66" s="442" t="e">
        <f t="shared" si="2"/>
        <v>#DIV/0!</v>
      </c>
      <c r="K66" s="166"/>
    </row>
    <row r="67" spans="1:11" x14ac:dyDescent="0.2">
      <c r="A67" s="430"/>
      <c r="B67" s="438"/>
      <c r="C67" s="432">
        <v>0</v>
      </c>
      <c r="D67" s="432">
        <v>0</v>
      </c>
      <c r="E67" s="432">
        <v>0</v>
      </c>
      <c r="F67" s="432">
        <v>0</v>
      </c>
      <c r="G67" s="432">
        <v>0</v>
      </c>
      <c r="H67" s="168">
        <f t="shared" si="1"/>
        <v>0</v>
      </c>
      <c r="I67" s="433" t="e">
        <f t="shared" si="3"/>
        <v>#DIV/0!</v>
      </c>
      <c r="J67" s="442" t="e">
        <f t="shared" si="2"/>
        <v>#DIV/0!</v>
      </c>
      <c r="K67" s="166"/>
    </row>
    <row r="68" spans="1:11" x14ac:dyDescent="0.2">
      <c r="A68" s="430"/>
      <c r="B68" s="439"/>
      <c r="C68" s="432">
        <v>0</v>
      </c>
      <c r="D68" s="432">
        <v>0</v>
      </c>
      <c r="E68" s="432">
        <v>0</v>
      </c>
      <c r="F68" s="432">
        <v>0</v>
      </c>
      <c r="G68" s="432">
        <v>0</v>
      </c>
      <c r="H68" s="168">
        <f t="shared" si="1"/>
        <v>0</v>
      </c>
      <c r="I68" s="433" t="e">
        <f t="shared" si="3"/>
        <v>#DIV/0!</v>
      </c>
      <c r="J68" s="442" t="e">
        <f t="shared" si="2"/>
        <v>#DIV/0!</v>
      </c>
      <c r="K68" s="166"/>
    </row>
    <row r="69" spans="1:11" x14ac:dyDescent="0.2">
      <c r="A69" s="430"/>
      <c r="B69" s="438"/>
      <c r="C69" s="432">
        <v>0</v>
      </c>
      <c r="D69" s="432">
        <v>0</v>
      </c>
      <c r="E69" s="432">
        <v>0</v>
      </c>
      <c r="F69" s="432">
        <v>0</v>
      </c>
      <c r="G69" s="432">
        <v>0</v>
      </c>
      <c r="H69" s="168">
        <f t="shared" si="1"/>
        <v>0</v>
      </c>
      <c r="I69" s="433" t="e">
        <f t="shared" si="3"/>
        <v>#DIV/0!</v>
      </c>
      <c r="J69" s="442" t="e">
        <f t="shared" si="2"/>
        <v>#DIV/0!</v>
      </c>
      <c r="K69" s="166"/>
    </row>
    <row r="70" spans="1:11" x14ac:dyDescent="0.2">
      <c r="A70" s="430"/>
      <c r="B70" s="441"/>
      <c r="C70" s="432">
        <v>0</v>
      </c>
      <c r="D70" s="432">
        <v>0</v>
      </c>
      <c r="E70" s="432">
        <v>0</v>
      </c>
      <c r="F70" s="432">
        <v>0</v>
      </c>
      <c r="G70" s="432">
        <v>0</v>
      </c>
      <c r="H70" s="168">
        <f t="shared" si="1"/>
        <v>0</v>
      </c>
      <c r="I70" s="433" t="e">
        <f t="shared" si="3"/>
        <v>#DIV/0!</v>
      </c>
      <c r="J70" s="442" t="e">
        <f t="shared" si="2"/>
        <v>#DIV/0!</v>
      </c>
      <c r="K70" s="166"/>
    </row>
    <row r="71" spans="1:11" x14ac:dyDescent="0.2">
      <c r="A71" s="430"/>
      <c r="B71" s="431"/>
      <c r="C71" s="432">
        <v>0</v>
      </c>
      <c r="D71" s="432">
        <v>0</v>
      </c>
      <c r="E71" s="432">
        <v>0</v>
      </c>
      <c r="F71" s="432">
        <v>0</v>
      </c>
      <c r="G71" s="432">
        <v>0</v>
      </c>
      <c r="H71" s="168">
        <f t="shared" si="1"/>
        <v>0</v>
      </c>
      <c r="I71" s="433" t="e">
        <f t="shared" si="3"/>
        <v>#DIV/0!</v>
      </c>
      <c r="J71" s="442" t="e">
        <f t="shared" si="2"/>
        <v>#DIV/0!</v>
      </c>
      <c r="K71" s="157"/>
    </row>
    <row r="72" spans="1:11" x14ac:dyDescent="0.2">
      <c r="A72" s="430"/>
      <c r="B72" s="434"/>
      <c r="C72" s="432">
        <v>0</v>
      </c>
      <c r="D72" s="432">
        <v>0</v>
      </c>
      <c r="E72" s="432">
        <v>0</v>
      </c>
      <c r="F72" s="432">
        <v>0</v>
      </c>
      <c r="G72" s="432">
        <v>0</v>
      </c>
      <c r="H72" s="168">
        <f t="shared" si="1"/>
        <v>0</v>
      </c>
      <c r="I72" s="433" t="e">
        <f t="shared" si="3"/>
        <v>#DIV/0!</v>
      </c>
      <c r="J72" s="442" t="e">
        <f t="shared" si="2"/>
        <v>#DIV/0!</v>
      </c>
      <c r="K72" s="157"/>
    </row>
    <row r="73" spans="1:11" x14ac:dyDescent="0.2">
      <c r="A73" s="430"/>
      <c r="B73" s="435"/>
      <c r="C73" s="432">
        <v>0</v>
      </c>
      <c r="D73" s="432">
        <v>0</v>
      </c>
      <c r="E73" s="432">
        <v>0</v>
      </c>
      <c r="F73" s="432">
        <v>0</v>
      </c>
      <c r="G73" s="432">
        <v>0</v>
      </c>
      <c r="H73" s="168">
        <f t="shared" si="1"/>
        <v>0</v>
      </c>
      <c r="I73" s="433" t="e">
        <f t="shared" si="3"/>
        <v>#DIV/0!</v>
      </c>
      <c r="J73" s="442" t="e">
        <f t="shared" si="2"/>
        <v>#DIV/0!</v>
      </c>
      <c r="K73" s="157"/>
    </row>
    <row r="74" spans="1:11" x14ac:dyDescent="0.2">
      <c r="A74" s="430"/>
      <c r="B74" s="436"/>
      <c r="C74" s="432">
        <v>0</v>
      </c>
      <c r="D74" s="432">
        <v>0</v>
      </c>
      <c r="E74" s="432">
        <v>0</v>
      </c>
      <c r="F74" s="432">
        <v>0</v>
      </c>
      <c r="G74" s="432">
        <v>0</v>
      </c>
      <c r="H74" s="168">
        <f t="shared" si="1"/>
        <v>0</v>
      </c>
      <c r="I74" s="433" t="e">
        <f t="shared" si="3"/>
        <v>#DIV/0!</v>
      </c>
      <c r="J74" s="442" t="e">
        <f t="shared" si="2"/>
        <v>#DIV/0!</v>
      </c>
      <c r="K74" s="157"/>
    </row>
    <row r="75" spans="1:11" x14ac:dyDescent="0.2">
      <c r="A75" s="430"/>
      <c r="B75" s="437"/>
      <c r="C75" s="432">
        <v>0</v>
      </c>
      <c r="D75" s="432">
        <v>0</v>
      </c>
      <c r="E75" s="432">
        <v>0</v>
      </c>
      <c r="F75" s="432">
        <v>0</v>
      </c>
      <c r="G75" s="432">
        <v>0</v>
      </c>
      <c r="H75" s="168">
        <f t="shared" ref="H75:H138" si="4">(+D75+E75)-G75</f>
        <v>0</v>
      </c>
      <c r="I75" s="433" t="e">
        <f t="shared" si="3"/>
        <v>#DIV/0!</v>
      </c>
      <c r="J75" s="442" t="e">
        <f t="shared" ref="J75:J138" si="5">G75/D75</f>
        <v>#DIV/0!</v>
      </c>
      <c r="K75" s="157"/>
    </row>
    <row r="76" spans="1:11" x14ac:dyDescent="0.2">
      <c r="A76" s="430"/>
      <c r="B76" s="438"/>
      <c r="C76" s="432">
        <v>0</v>
      </c>
      <c r="D76" s="432">
        <v>0</v>
      </c>
      <c r="E76" s="432">
        <v>0</v>
      </c>
      <c r="F76" s="432">
        <v>0</v>
      </c>
      <c r="G76" s="432">
        <v>0</v>
      </c>
      <c r="H76" s="168">
        <f t="shared" si="4"/>
        <v>0</v>
      </c>
      <c r="I76" s="433" t="e">
        <f t="shared" ref="I76:I139" si="6">+G76/F76</f>
        <v>#DIV/0!</v>
      </c>
      <c r="J76" s="442" t="e">
        <f t="shared" si="5"/>
        <v>#DIV/0!</v>
      </c>
      <c r="K76" s="166"/>
    </row>
    <row r="77" spans="1:11" x14ac:dyDescent="0.2">
      <c r="A77" s="430"/>
      <c r="B77" s="439"/>
      <c r="C77" s="432">
        <v>0</v>
      </c>
      <c r="D77" s="432">
        <v>0</v>
      </c>
      <c r="E77" s="432">
        <v>0</v>
      </c>
      <c r="F77" s="432">
        <v>0</v>
      </c>
      <c r="G77" s="432">
        <v>0</v>
      </c>
      <c r="H77" s="168">
        <f t="shared" si="4"/>
        <v>0</v>
      </c>
      <c r="I77" s="433" t="e">
        <f t="shared" si="6"/>
        <v>#DIV/0!</v>
      </c>
      <c r="J77" s="442" t="e">
        <f t="shared" si="5"/>
        <v>#DIV/0!</v>
      </c>
      <c r="K77" s="166"/>
    </row>
    <row r="78" spans="1:11" x14ac:dyDescent="0.2">
      <c r="A78" s="430"/>
      <c r="B78" s="438"/>
      <c r="C78" s="432">
        <v>0</v>
      </c>
      <c r="D78" s="432">
        <v>0</v>
      </c>
      <c r="E78" s="432">
        <v>0</v>
      </c>
      <c r="F78" s="432">
        <v>0</v>
      </c>
      <c r="G78" s="432">
        <v>0</v>
      </c>
      <c r="H78" s="168">
        <f t="shared" si="4"/>
        <v>0</v>
      </c>
      <c r="I78" s="433" t="e">
        <f t="shared" si="6"/>
        <v>#DIV/0!</v>
      </c>
      <c r="J78" s="442" t="e">
        <f t="shared" si="5"/>
        <v>#DIV/0!</v>
      </c>
      <c r="K78" s="166"/>
    </row>
    <row r="79" spans="1:11" x14ac:dyDescent="0.2">
      <c r="A79" s="430"/>
      <c r="B79" s="440"/>
      <c r="C79" s="432">
        <v>0</v>
      </c>
      <c r="D79" s="432">
        <v>0</v>
      </c>
      <c r="E79" s="432">
        <v>0</v>
      </c>
      <c r="F79" s="432">
        <v>0</v>
      </c>
      <c r="G79" s="432">
        <v>0</v>
      </c>
      <c r="H79" s="168">
        <f t="shared" si="4"/>
        <v>0</v>
      </c>
      <c r="I79" s="433" t="e">
        <f t="shared" si="6"/>
        <v>#DIV/0!</v>
      </c>
      <c r="J79" s="442" t="e">
        <f t="shared" si="5"/>
        <v>#DIV/0!</v>
      </c>
      <c r="K79" s="166"/>
    </row>
    <row r="80" spans="1:11" x14ac:dyDescent="0.2">
      <c r="A80" s="430"/>
      <c r="B80" s="438"/>
      <c r="C80" s="432">
        <v>0</v>
      </c>
      <c r="D80" s="432">
        <v>0</v>
      </c>
      <c r="E80" s="432">
        <v>0</v>
      </c>
      <c r="F80" s="432">
        <v>0</v>
      </c>
      <c r="G80" s="432">
        <v>0</v>
      </c>
      <c r="H80" s="168">
        <f t="shared" si="4"/>
        <v>0</v>
      </c>
      <c r="I80" s="433" t="e">
        <f t="shared" si="6"/>
        <v>#DIV/0!</v>
      </c>
      <c r="J80" s="442" t="e">
        <f t="shared" si="5"/>
        <v>#DIV/0!</v>
      </c>
      <c r="K80" s="166"/>
    </row>
    <row r="81" spans="1:11" x14ac:dyDescent="0.2">
      <c r="A81" s="430"/>
      <c r="B81" s="439"/>
      <c r="C81" s="432">
        <v>0</v>
      </c>
      <c r="D81" s="432">
        <v>0</v>
      </c>
      <c r="E81" s="432">
        <v>0</v>
      </c>
      <c r="F81" s="432">
        <v>0</v>
      </c>
      <c r="G81" s="432">
        <v>0</v>
      </c>
      <c r="H81" s="168">
        <f t="shared" si="4"/>
        <v>0</v>
      </c>
      <c r="I81" s="433" t="e">
        <f t="shared" si="6"/>
        <v>#DIV/0!</v>
      </c>
      <c r="J81" s="442" t="e">
        <f t="shared" si="5"/>
        <v>#DIV/0!</v>
      </c>
      <c r="K81" s="166"/>
    </row>
    <row r="82" spans="1:11" x14ac:dyDescent="0.2">
      <c r="A82" s="430"/>
      <c r="B82" s="438"/>
      <c r="C82" s="432">
        <v>0</v>
      </c>
      <c r="D82" s="432">
        <v>0</v>
      </c>
      <c r="E82" s="432">
        <v>0</v>
      </c>
      <c r="F82" s="432">
        <v>0</v>
      </c>
      <c r="G82" s="432">
        <v>0</v>
      </c>
      <c r="H82" s="168">
        <f t="shared" si="4"/>
        <v>0</v>
      </c>
      <c r="I82" s="433" t="e">
        <f t="shared" si="6"/>
        <v>#DIV/0!</v>
      </c>
      <c r="J82" s="442" t="e">
        <f t="shared" si="5"/>
        <v>#DIV/0!</v>
      </c>
      <c r="K82" s="166"/>
    </row>
    <row r="83" spans="1:11" x14ac:dyDescent="0.2">
      <c r="A83" s="430"/>
      <c r="B83" s="439"/>
      <c r="C83" s="432">
        <v>0</v>
      </c>
      <c r="D83" s="432">
        <v>0</v>
      </c>
      <c r="E83" s="432">
        <v>0</v>
      </c>
      <c r="F83" s="432">
        <v>0</v>
      </c>
      <c r="G83" s="432">
        <v>0</v>
      </c>
      <c r="H83" s="168">
        <f t="shared" si="4"/>
        <v>0</v>
      </c>
      <c r="I83" s="433" t="e">
        <f t="shared" si="6"/>
        <v>#DIV/0!</v>
      </c>
      <c r="J83" s="442" t="e">
        <f t="shared" si="5"/>
        <v>#DIV/0!</v>
      </c>
      <c r="K83" s="166"/>
    </row>
    <row r="84" spans="1:11" x14ac:dyDescent="0.2">
      <c r="A84" s="430"/>
      <c r="B84" s="438"/>
      <c r="C84" s="432">
        <v>0</v>
      </c>
      <c r="D84" s="432">
        <v>0</v>
      </c>
      <c r="E84" s="432">
        <v>0</v>
      </c>
      <c r="F84" s="432">
        <v>0</v>
      </c>
      <c r="G84" s="432">
        <v>0</v>
      </c>
      <c r="H84" s="168">
        <f t="shared" si="4"/>
        <v>0</v>
      </c>
      <c r="I84" s="433" t="e">
        <f t="shared" si="6"/>
        <v>#DIV/0!</v>
      </c>
      <c r="J84" s="442" t="e">
        <f t="shared" si="5"/>
        <v>#DIV/0!</v>
      </c>
      <c r="K84" s="166"/>
    </row>
    <row r="85" spans="1:11" x14ac:dyDescent="0.2">
      <c r="A85" s="430"/>
      <c r="B85" s="441"/>
      <c r="C85" s="432">
        <v>0</v>
      </c>
      <c r="D85" s="432">
        <v>0</v>
      </c>
      <c r="E85" s="432">
        <v>0</v>
      </c>
      <c r="F85" s="432">
        <v>0</v>
      </c>
      <c r="G85" s="432">
        <v>0</v>
      </c>
      <c r="H85" s="168">
        <f t="shared" si="4"/>
        <v>0</v>
      </c>
      <c r="I85" s="433" t="e">
        <f t="shared" si="6"/>
        <v>#DIV/0!</v>
      </c>
      <c r="J85" s="442" t="e">
        <f t="shared" si="5"/>
        <v>#DIV/0!</v>
      </c>
      <c r="K85" s="166"/>
    </row>
    <row r="86" spans="1:11" x14ac:dyDescent="0.2">
      <c r="A86" s="430"/>
      <c r="B86" s="431"/>
      <c r="C86" s="432">
        <v>0</v>
      </c>
      <c r="D86" s="432">
        <v>0</v>
      </c>
      <c r="E86" s="432">
        <v>0</v>
      </c>
      <c r="F86" s="432">
        <v>0</v>
      </c>
      <c r="G86" s="432">
        <v>0</v>
      </c>
      <c r="H86" s="168">
        <f t="shared" si="4"/>
        <v>0</v>
      </c>
      <c r="I86" s="433" t="e">
        <f t="shared" si="6"/>
        <v>#DIV/0!</v>
      </c>
      <c r="J86" s="442" t="e">
        <f t="shared" si="5"/>
        <v>#DIV/0!</v>
      </c>
      <c r="K86" s="158"/>
    </row>
    <row r="87" spans="1:11" x14ac:dyDescent="0.2">
      <c r="A87" s="430"/>
      <c r="B87" s="431"/>
      <c r="C87" s="432">
        <v>0</v>
      </c>
      <c r="D87" s="432">
        <v>0</v>
      </c>
      <c r="E87" s="432">
        <v>0</v>
      </c>
      <c r="F87" s="432">
        <v>0</v>
      </c>
      <c r="G87" s="432">
        <v>0</v>
      </c>
      <c r="H87" s="168">
        <f t="shared" si="4"/>
        <v>0</v>
      </c>
      <c r="I87" s="433" t="e">
        <f t="shared" si="6"/>
        <v>#DIV/0!</v>
      </c>
      <c r="J87" s="442" t="e">
        <f t="shared" si="5"/>
        <v>#DIV/0!</v>
      </c>
      <c r="K87" s="157"/>
    </row>
    <row r="88" spans="1:11" x14ac:dyDescent="0.2">
      <c r="A88" s="430"/>
      <c r="B88" s="434"/>
      <c r="C88" s="432">
        <v>0</v>
      </c>
      <c r="D88" s="432">
        <v>0</v>
      </c>
      <c r="E88" s="432">
        <v>0</v>
      </c>
      <c r="F88" s="432">
        <v>0</v>
      </c>
      <c r="G88" s="432">
        <v>0</v>
      </c>
      <c r="H88" s="168">
        <f t="shared" si="4"/>
        <v>0</v>
      </c>
      <c r="I88" s="433" t="e">
        <f t="shared" si="6"/>
        <v>#DIV/0!</v>
      </c>
      <c r="J88" s="442" t="e">
        <f t="shared" si="5"/>
        <v>#DIV/0!</v>
      </c>
      <c r="K88" s="157"/>
    </row>
    <row r="89" spans="1:11" x14ac:dyDescent="0.2">
      <c r="A89" s="430"/>
      <c r="B89" s="435"/>
      <c r="C89" s="432">
        <v>0</v>
      </c>
      <c r="D89" s="432">
        <v>0</v>
      </c>
      <c r="E89" s="432">
        <v>0</v>
      </c>
      <c r="F89" s="432">
        <v>0</v>
      </c>
      <c r="G89" s="432">
        <v>0</v>
      </c>
      <c r="H89" s="168">
        <f t="shared" si="4"/>
        <v>0</v>
      </c>
      <c r="I89" s="433" t="e">
        <f t="shared" si="6"/>
        <v>#DIV/0!</v>
      </c>
      <c r="J89" s="442" t="e">
        <f t="shared" si="5"/>
        <v>#DIV/0!</v>
      </c>
      <c r="K89" s="157"/>
    </row>
    <row r="90" spans="1:11" x14ac:dyDescent="0.2">
      <c r="A90" s="430"/>
      <c r="B90" s="436"/>
      <c r="C90" s="432">
        <v>0</v>
      </c>
      <c r="D90" s="432">
        <v>0</v>
      </c>
      <c r="E90" s="432">
        <v>0</v>
      </c>
      <c r="F90" s="432">
        <v>0</v>
      </c>
      <c r="G90" s="432">
        <v>0</v>
      </c>
      <c r="H90" s="168">
        <f t="shared" si="4"/>
        <v>0</v>
      </c>
      <c r="I90" s="433" t="e">
        <f t="shared" si="6"/>
        <v>#DIV/0!</v>
      </c>
      <c r="J90" s="442" t="e">
        <f t="shared" si="5"/>
        <v>#DIV/0!</v>
      </c>
      <c r="K90" s="157"/>
    </row>
    <row r="91" spans="1:11" x14ac:dyDescent="0.2">
      <c r="A91" s="430"/>
      <c r="B91" s="437"/>
      <c r="C91" s="432">
        <v>0</v>
      </c>
      <c r="D91" s="432">
        <v>0</v>
      </c>
      <c r="E91" s="432">
        <v>0</v>
      </c>
      <c r="F91" s="432">
        <v>0</v>
      </c>
      <c r="G91" s="432">
        <v>0</v>
      </c>
      <c r="H91" s="168">
        <f t="shared" si="4"/>
        <v>0</v>
      </c>
      <c r="I91" s="433" t="e">
        <f t="shared" si="6"/>
        <v>#DIV/0!</v>
      </c>
      <c r="J91" s="442" t="e">
        <f t="shared" si="5"/>
        <v>#DIV/0!</v>
      </c>
      <c r="K91" s="157"/>
    </row>
    <row r="92" spans="1:11" x14ac:dyDescent="0.2">
      <c r="A92" s="430"/>
      <c r="B92" s="438"/>
      <c r="C92" s="432">
        <v>0</v>
      </c>
      <c r="D92" s="432">
        <v>0</v>
      </c>
      <c r="E92" s="432">
        <v>0</v>
      </c>
      <c r="F92" s="432">
        <v>0</v>
      </c>
      <c r="G92" s="432">
        <v>0</v>
      </c>
      <c r="H92" s="168">
        <f t="shared" si="4"/>
        <v>0</v>
      </c>
      <c r="I92" s="433" t="e">
        <f t="shared" si="6"/>
        <v>#DIV/0!</v>
      </c>
      <c r="J92" s="442" t="e">
        <f t="shared" si="5"/>
        <v>#DIV/0!</v>
      </c>
      <c r="K92" s="166"/>
    </row>
    <row r="93" spans="1:11" x14ac:dyDescent="0.2">
      <c r="A93" s="430"/>
      <c r="B93" s="439"/>
      <c r="C93" s="432">
        <v>0</v>
      </c>
      <c r="D93" s="432">
        <v>0</v>
      </c>
      <c r="E93" s="432">
        <v>0</v>
      </c>
      <c r="F93" s="432">
        <v>0</v>
      </c>
      <c r="G93" s="432">
        <v>0</v>
      </c>
      <c r="H93" s="168">
        <f t="shared" si="4"/>
        <v>0</v>
      </c>
      <c r="I93" s="433" t="e">
        <f t="shared" si="6"/>
        <v>#DIV/0!</v>
      </c>
      <c r="J93" s="442" t="e">
        <f t="shared" si="5"/>
        <v>#DIV/0!</v>
      </c>
      <c r="K93" s="166"/>
    </row>
    <row r="94" spans="1:11" x14ac:dyDescent="0.2">
      <c r="A94" s="430"/>
      <c r="B94" s="438"/>
      <c r="C94" s="432">
        <v>0</v>
      </c>
      <c r="D94" s="432">
        <v>0</v>
      </c>
      <c r="E94" s="432">
        <v>0</v>
      </c>
      <c r="F94" s="432">
        <v>0</v>
      </c>
      <c r="G94" s="432">
        <v>0</v>
      </c>
      <c r="H94" s="168">
        <f t="shared" si="4"/>
        <v>0</v>
      </c>
      <c r="I94" s="433" t="e">
        <f t="shared" si="6"/>
        <v>#DIV/0!</v>
      </c>
      <c r="J94" s="442" t="e">
        <f t="shared" si="5"/>
        <v>#DIV/0!</v>
      </c>
      <c r="K94" s="166"/>
    </row>
    <row r="95" spans="1:11" x14ac:dyDescent="0.2">
      <c r="A95" s="430"/>
      <c r="B95" s="440"/>
      <c r="C95" s="432">
        <v>0</v>
      </c>
      <c r="D95" s="432">
        <v>0</v>
      </c>
      <c r="E95" s="432">
        <v>0</v>
      </c>
      <c r="F95" s="432">
        <v>0</v>
      </c>
      <c r="G95" s="432">
        <v>0</v>
      </c>
      <c r="H95" s="168">
        <f t="shared" si="4"/>
        <v>0</v>
      </c>
      <c r="I95" s="433" t="e">
        <f t="shared" si="6"/>
        <v>#DIV/0!</v>
      </c>
      <c r="J95" s="442" t="e">
        <f t="shared" si="5"/>
        <v>#DIV/0!</v>
      </c>
      <c r="K95" s="166"/>
    </row>
    <row r="96" spans="1:11" x14ac:dyDescent="0.2">
      <c r="A96" s="430"/>
      <c r="B96" s="438"/>
      <c r="C96" s="432">
        <v>0</v>
      </c>
      <c r="D96" s="432">
        <v>0</v>
      </c>
      <c r="E96" s="432">
        <v>0</v>
      </c>
      <c r="F96" s="432">
        <v>0</v>
      </c>
      <c r="G96" s="432">
        <v>0</v>
      </c>
      <c r="H96" s="168">
        <f t="shared" si="4"/>
        <v>0</v>
      </c>
      <c r="I96" s="433" t="e">
        <f t="shared" si="6"/>
        <v>#DIV/0!</v>
      </c>
      <c r="J96" s="442" t="e">
        <f t="shared" si="5"/>
        <v>#DIV/0!</v>
      </c>
      <c r="K96" s="166"/>
    </row>
    <row r="97" spans="1:11" x14ac:dyDescent="0.2">
      <c r="A97" s="430"/>
      <c r="B97" s="439"/>
      <c r="C97" s="432">
        <v>0</v>
      </c>
      <c r="D97" s="432">
        <v>0</v>
      </c>
      <c r="E97" s="432">
        <v>0</v>
      </c>
      <c r="F97" s="432">
        <v>0</v>
      </c>
      <c r="G97" s="432">
        <v>0</v>
      </c>
      <c r="H97" s="168">
        <f t="shared" si="4"/>
        <v>0</v>
      </c>
      <c r="I97" s="433" t="e">
        <f t="shared" si="6"/>
        <v>#DIV/0!</v>
      </c>
      <c r="J97" s="442" t="e">
        <f t="shared" si="5"/>
        <v>#DIV/0!</v>
      </c>
      <c r="K97" s="166"/>
    </row>
    <row r="98" spans="1:11" x14ac:dyDescent="0.2">
      <c r="A98" s="430"/>
      <c r="B98" s="438"/>
      <c r="C98" s="432">
        <v>0</v>
      </c>
      <c r="D98" s="432">
        <v>0</v>
      </c>
      <c r="E98" s="432">
        <v>0</v>
      </c>
      <c r="F98" s="432">
        <v>0</v>
      </c>
      <c r="G98" s="432">
        <v>0</v>
      </c>
      <c r="H98" s="168">
        <f t="shared" si="4"/>
        <v>0</v>
      </c>
      <c r="I98" s="433" t="e">
        <f t="shared" si="6"/>
        <v>#DIV/0!</v>
      </c>
      <c r="J98" s="442" t="e">
        <f t="shared" si="5"/>
        <v>#DIV/0!</v>
      </c>
      <c r="K98" s="166"/>
    </row>
    <row r="99" spans="1:11" x14ac:dyDescent="0.2">
      <c r="A99" s="430"/>
      <c r="B99" s="439"/>
      <c r="C99" s="432">
        <v>0</v>
      </c>
      <c r="D99" s="432">
        <v>0</v>
      </c>
      <c r="E99" s="432">
        <v>0</v>
      </c>
      <c r="F99" s="432">
        <v>0</v>
      </c>
      <c r="G99" s="432">
        <v>0</v>
      </c>
      <c r="H99" s="168">
        <f t="shared" si="4"/>
        <v>0</v>
      </c>
      <c r="I99" s="433" t="e">
        <f t="shared" si="6"/>
        <v>#DIV/0!</v>
      </c>
      <c r="J99" s="442" t="e">
        <f t="shared" si="5"/>
        <v>#DIV/0!</v>
      </c>
      <c r="K99" s="166"/>
    </row>
    <row r="100" spans="1:11" x14ac:dyDescent="0.2">
      <c r="A100" s="430"/>
      <c r="B100" s="438"/>
      <c r="C100" s="432">
        <v>0</v>
      </c>
      <c r="D100" s="432">
        <v>0</v>
      </c>
      <c r="E100" s="432">
        <v>0</v>
      </c>
      <c r="F100" s="432">
        <v>0</v>
      </c>
      <c r="G100" s="432">
        <v>0</v>
      </c>
      <c r="H100" s="168">
        <f t="shared" si="4"/>
        <v>0</v>
      </c>
      <c r="I100" s="433" t="e">
        <f t="shared" si="6"/>
        <v>#DIV/0!</v>
      </c>
      <c r="J100" s="442" t="e">
        <f t="shared" si="5"/>
        <v>#DIV/0!</v>
      </c>
      <c r="K100" s="166"/>
    </row>
    <row r="101" spans="1:11" x14ac:dyDescent="0.2">
      <c r="A101" s="430"/>
      <c r="B101" s="431"/>
      <c r="C101" s="432">
        <v>0</v>
      </c>
      <c r="D101" s="432">
        <v>0</v>
      </c>
      <c r="E101" s="432">
        <v>0</v>
      </c>
      <c r="F101" s="432">
        <v>0</v>
      </c>
      <c r="G101" s="432">
        <v>0</v>
      </c>
      <c r="H101" s="168">
        <f t="shared" si="4"/>
        <v>0</v>
      </c>
      <c r="I101" s="433" t="e">
        <f t="shared" si="6"/>
        <v>#DIV/0!</v>
      </c>
      <c r="J101" s="442" t="e">
        <f t="shared" si="5"/>
        <v>#DIV/0!</v>
      </c>
      <c r="K101" s="158"/>
    </row>
    <row r="102" spans="1:11" x14ac:dyDescent="0.2">
      <c r="A102" s="430"/>
      <c r="B102" s="431"/>
      <c r="C102" s="432">
        <v>0</v>
      </c>
      <c r="D102" s="432">
        <v>0</v>
      </c>
      <c r="E102" s="432">
        <v>0</v>
      </c>
      <c r="F102" s="432">
        <v>0</v>
      </c>
      <c r="G102" s="432">
        <v>0</v>
      </c>
      <c r="H102" s="168">
        <f t="shared" si="4"/>
        <v>0</v>
      </c>
      <c r="I102" s="433" t="e">
        <f t="shared" si="6"/>
        <v>#DIV/0!</v>
      </c>
      <c r="J102" s="442" t="e">
        <f t="shared" si="5"/>
        <v>#DIV/0!</v>
      </c>
      <c r="K102" s="157"/>
    </row>
    <row r="103" spans="1:11" x14ac:dyDescent="0.2">
      <c r="A103" s="430"/>
      <c r="B103" s="434"/>
      <c r="C103" s="432">
        <v>0</v>
      </c>
      <c r="D103" s="432">
        <v>0</v>
      </c>
      <c r="E103" s="432">
        <v>0</v>
      </c>
      <c r="F103" s="432">
        <v>0</v>
      </c>
      <c r="G103" s="432">
        <v>0</v>
      </c>
      <c r="H103" s="168">
        <f t="shared" si="4"/>
        <v>0</v>
      </c>
      <c r="I103" s="433" t="e">
        <f t="shared" si="6"/>
        <v>#DIV/0!</v>
      </c>
      <c r="J103" s="442" t="e">
        <f t="shared" si="5"/>
        <v>#DIV/0!</v>
      </c>
      <c r="K103" s="157"/>
    </row>
    <row r="104" spans="1:11" x14ac:dyDescent="0.2">
      <c r="A104" s="430"/>
      <c r="B104" s="435"/>
      <c r="C104" s="432">
        <v>0</v>
      </c>
      <c r="D104" s="432">
        <v>0</v>
      </c>
      <c r="E104" s="432">
        <v>0</v>
      </c>
      <c r="F104" s="432">
        <v>0</v>
      </c>
      <c r="G104" s="432">
        <v>0</v>
      </c>
      <c r="H104" s="168">
        <f t="shared" si="4"/>
        <v>0</v>
      </c>
      <c r="I104" s="433" t="e">
        <f t="shared" si="6"/>
        <v>#DIV/0!</v>
      </c>
      <c r="J104" s="442" t="e">
        <f t="shared" si="5"/>
        <v>#DIV/0!</v>
      </c>
      <c r="K104" s="157"/>
    </row>
    <row r="105" spans="1:11" x14ac:dyDescent="0.2">
      <c r="A105" s="430"/>
      <c r="B105" s="436"/>
      <c r="C105" s="432">
        <v>0</v>
      </c>
      <c r="D105" s="432">
        <v>0</v>
      </c>
      <c r="E105" s="432">
        <v>0</v>
      </c>
      <c r="F105" s="432">
        <v>0</v>
      </c>
      <c r="G105" s="432">
        <v>0</v>
      </c>
      <c r="H105" s="168">
        <f t="shared" si="4"/>
        <v>0</v>
      </c>
      <c r="I105" s="433" t="e">
        <f t="shared" si="6"/>
        <v>#DIV/0!</v>
      </c>
      <c r="J105" s="442" t="e">
        <f t="shared" si="5"/>
        <v>#DIV/0!</v>
      </c>
      <c r="K105" s="157"/>
    </row>
    <row r="106" spans="1:11" x14ac:dyDescent="0.2">
      <c r="A106" s="430"/>
      <c r="B106" s="437"/>
      <c r="C106" s="432">
        <v>0</v>
      </c>
      <c r="D106" s="432">
        <v>0</v>
      </c>
      <c r="E106" s="432">
        <v>0</v>
      </c>
      <c r="F106" s="432">
        <v>0</v>
      </c>
      <c r="G106" s="432">
        <v>0</v>
      </c>
      <c r="H106" s="168">
        <f t="shared" si="4"/>
        <v>0</v>
      </c>
      <c r="I106" s="433" t="e">
        <f t="shared" si="6"/>
        <v>#DIV/0!</v>
      </c>
      <c r="J106" s="442" t="e">
        <f t="shared" si="5"/>
        <v>#DIV/0!</v>
      </c>
      <c r="K106" s="157"/>
    </row>
    <row r="107" spans="1:11" x14ac:dyDescent="0.2">
      <c r="A107" s="430"/>
      <c r="B107" s="438"/>
      <c r="C107" s="432">
        <v>0</v>
      </c>
      <c r="D107" s="432">
        <v>0</v>
      </c>
      <c r="E107" s="432">
        <v>0</v>
      </c>
      <c r="F107" s="432">
        <v>0</v>
      </c>
      <c r="G107" s="432">
        <v>0</v>
      </c>
      <c r="H107" s="168">
        <f t="shared" si="4"/>
        <v>0</v>
      </c>
      <c r="I107" s="433" t="e">
        <f t="shared" si="6"/>
        <v>#DIV/0!</v>
      </c>
      <c r="J107" s="442" t="e">
        <f t="shared" si="5"/>
        <v>#DIV/0!</v>
      </c>
      <c r="K107" s="166"/>
    </row>
    <row r="108" spans="1:11" x14ac:dyDescent="0.2">
      <c r="A108" s="430"/>
      <c r="B108" s="439"/>
      <c r="C108" s="432">
        <v>0</v>
      </c>
      <c r="D108" s="432">
        <v>0</v>
      </c>
      <c r="E108" s="432">
        <v>0</v>
      </c>
      <c r="F108" s="432">
        <v>0</v>
      </c>
      <c r="G108" s="432">
        <v>0</v>
      </c>
      <c r="H108" s="168">
        <f t="shared" si="4"/>
        <v>0</v>
      </c>
      <c r="I108" s="433" t="e">
        <f t="shared" si="6"/>
        <v>#DIV/0!</v>
      </c>
      <c r="J108" s="442" t="e">
        <f t="shared" si="5"/>
        <v>#DIV/0!</v>
      </c>
      <c r="K108" s="166"/>
    </row>
    <row r="109" spans="1:11" x14ac:dyDescent="0.2">
      <c r="A109" s="430"/>
      <c r="B109" s="438"/>
      <c r="C109" s="432">
        <v>0</v>
      </c>
      <c r="D109" s="432">
        <v>0</v>
      </c>
      <c r="E109" s="432">
        <v>0</v>
      </c>
      <c r="F109" s="432">
        <v>0</v>
      </c>
      <c r="G109" s="432">
        <v>0</v>
      </c>
      <c r="H109" s="168">
        <f t="shared" si="4"/>
        <v>0</v>
      </c>
      <c r="I109" s="433" t="e">
        <f t="shared" si="6"/>
        <v>#DIV/0!</v>
      </c>
      <c r="J109" s="442" t="e">
        <f t="shared" si="5"/>
        <v>#DIV/0!</v>
      </c>
      <c r="K109" s="166"/>
    </row>
    <row r="110" spans="1:11" x14ac:dyDescent="0.2">
      <c r="A110" s="430"/>
      <c r="B110" s="440"/>
      <c r="C110" s="432">
        <v>0</v>
      </c>
      <c r="D110" s="432">
        <v>0</v>
      </c>
      <c r="E110" s="432">
        <v>0</v>
      </c>
      <c r="F110" s="432">
        <v>0</v>
      </c>
      <c r="G110" s="432">
        <v>0</v>
      </c>
      <c r="H110" s="168">
        <f t="shared" si="4"/>
        <v>0</v>
      </c>
      <c r="I110" s="433" t="e">
        <f t="shared" si="6"/>
        <v>#DIV/0!</v>
      </c>
      <c r="J110" s="442" t="e">
        <f t="shared" si="5"/>
        <v>#DIV/0!</v>
      </c>
      <c r="K110" s="166"/>
    </row>
    <row r="111" spans="1:11" x14ac:dyDescent="0.2">
      <c r="A111" s="430"/>
      <c r="B111" s="438"/>
      <c r="C111" s="432">
        <v>0</v>
      </c>
      <c r="D111" s="432">
        <v>0</v>
      </c>
      <c r="E111" s="432">
        <v>0</v>
      </c>
      <c r="F111" s="432">
        <v>0</v>
      </c>
      <c r="G111" s="432">
        <v>0</v>
      </c>
      <c r="H111" s="168">
        <f t="shared" si="4"/>
        <v>0</v>
      </c>
      <c r="I111" s="433" t="e">
        <f t="shared" si="6"/>
        <v>#DIV/0!</v>
      </c>
      <c r="J111" s="442" t="e">
        <f t="shared" si="5"/>
        <v>#DIV/0!</v>
      </c>
      <c r="K111" s="166"/>
    </row>
    <row r="112" spans="1:11" x14ac:dyDescent="0.2">
      <c r="A112" s="430"/>
      <c r="B112" s="439"/>
      <c r="C112" s="432">
        <v>0</v>
      </c>
      <c r="D112" s="432">
        <v>0</v>
      </c>
      <c r="E112" s="432">
        <v>0</v>
      </c>
      <c r="F112" s="432">
        <v>0</v>
      </c>
      <c r="G112" s="432">
        <v>0</v>
      </c>
      <c r="H112" s="168">
        <f t="shared" si="4"/>
        <v>0</v>
      </c>
      <c r="I112" s="433" t="e">
        <f t="shared" si="6"/>
        <v>#DIV/0!</v>
      </c>
      <c r="J112" s="442" t="e">
        <f t="shared" si="5"/>
        <v>#DIV/0!</v>
      </c>
      <c r="K112" s="166"/>
    </row>
    <row r="113" spans="1:11" x14ac:dyDescent="0.2">
      <c r="A113" s="430"/>
      <c r="B113" s="438"/>
      <c r="C113" s="432">
        <v>0</v>
      </c>
      <c r="D113" s="432">
        <v>0</v>
      </c>
      <c r="E113" s="432">
        <v>0</v>
      </c>
      <c r="F113" s="432">
        <v>0</v>
      </c>
      <c r="G113" s="432">
        <v>0</v>
      </c>
      <c r="H113" s="168">
        <f t="shared" si="4"/>
        <v>0</v>
      </c>
      <c r="I113" s="433" t="e">
        <f t="shared" si="6"/>
        <v>#DIV/0!</v>
      </c>
      <c r="J113" s="442" t="e">
        <f t="shared" si="5"/>
        <v>#DIV/0!</v>
      </c>
      <c r="K113" s="166"/>
    </row>
    <row r="114" spans="1:11" x14ac:dyDescent="0.2">
      <c r="A114" s="430"/>
      <c r="B114" s="439"/>
      <c r="C114" s="432">
        <v>0</v>
      </c>
      <c r="D114" s="432">
        <v>0</v>
      </c>
      <c r="E114" s="432">
        <v>0</v>
      </c>
      <c r="F114" s="432">
        <v>0</v>
      </c>
      <c r="G114" s="432">
        <v>0</v>
      </c>
      <c r="H114" s="168">
        <f t="shared" si="4"/>
        <v>0</v>
      </c>
      <c r="I114" s="433" t="e">
        <f t="shared" si="6"/>
        <v>#DIV/0!</v>
      </c>
      <c r="J114" s="442" t="e">
        <f t="shared" si="5"/>
        <v>#DIV/0!</v>
      </c>
      <c r="K114" s="166"/>
    </row>
    <row r="115" spans="1:11" x14ac:dyDescent="0.2">
      <c r="A115" s="430"/>
      <c r="B115" s="438"/>
      <c r="C115" s="432">
        <v>0</v>
      </c>
      <c r="D115" s="432">
        <v>0</v>
      </c>
      <c r="E115" s="432">
        <v>0</v>
      </c>
      <c r="F115" s="432">
        <v>0</v>
      </c>
      <c r="G115" s="432">
        <v>0</v>
      </c>
      <c r="H115" s="168">
        <f t="shared" si="4"/>
        <v>0</v>
      </c>
      <c r="I115" s="433" t="e">
        <f t="shared" si="6"/>
        <v>#DIV/0!</v>
      </c>
      <c r="J115" s="442" t="e">
        <f t="shared" si="5"/>
        <v>#DIV/0!</v>
      </c>
      <c r="K115" s="166"/>
    </row>
    <row r="116" spans="1:11" x14ac:dyDescent="0.2">
      <c r="A116" s="430"/>
      <c r="B116" s="431"/>
      <c r="C116" s="432">
        <v>0</v>
      </c>
      <c r="D116" s="432">
        <v>0</v>
      </c>
      <c r="E116" s="432">
        <v>0</v>
      </c>
      <c r="F116" s="432">
        <v>0</v>
      </c>
      <c r="G116" s="432">
        <v>0</v>
      </c>
      <c r="H116" s="168">
        <f t="shared" si="4"/>
        <v>0</v>
      </c>
      <c r="I116" s="433" t="e">
        <f t="shared" si="6"/>
        <v>#DIV/0!</v>
      </c>
      <c r="J116" s="442" t="e">
        <f t="shared" si="5"/>
        <v>#DIV/0!</v>
      </c>
      <c r="K116" s="158"/>
    </row>
    <row r="117" spans="1:11" x14ac:dyDescent="0.2">
      <c r="A117" s="430"/>
      <c r="B117" s="431"/>
      <c r="C117" s="432">
        <v>0</v>
      </c>
      <c r="D117" s="432">
        <v>0</v>
      </c>
      <c r="E117" s="432">
        <v>0</v>
      </c>
      <c r="F117" s="432">
        <v>0</v>
      </c>
      <c r="G117" s="432">
        <v>0</v>
      </c>
      <c r="H117" s="168">
        <f t="shared" si="4"/>
        <v>0</v>
      </c>
      <c r="I117" s="433" t="e">
        <f t="shared" si="6"/>
        <v>#DIV/0!</v>
      </c>
      <c r="J117" s="442" t="e">
        <f t="shared" si="5"/>
        <v>#DIV/0!</v>
      </c>
      <c r="K117" s="157"/>
    </row>
    <row r="118" spans="1:11" x14ac:dyDescent="0.2">
      <c r="A118" s="430"/>
      <c r="B118" s="434"/>
      <c r="C118" s="432">
        <v>0</v>
      </c>
      <c r="D118" s="432">
        <v>0</v>
      </c>
      <c r="E118" s="432">
        <v>0</v>
      </c>
      <c r="F118" s="432">
        <v>0</v>
      </c>
      <c r="G118" s="432">
        <v>0</v>
      </c>
      <c r="H118" s="168">
        <f t="shared" si="4"/>
        <v>0</v>
      </c>
      <c r="I118" s="433" t="e">
        <f t="shared" si="6"/>
        <v>#DIV/0!</v>
      </c>
      <c r="J118" s="442" t="e">
        <f t="shared" si="5"/>
        <v>#DIV/0!</v>
      </c>
      <c r="K118" s="157"/>
    </row>
    <row r="119" spans="1:11" x14ac:dyDescent="0.2">
      <c r="A119" s="430"/>
      <c r="B119" s="435"/>
      <c r="C119" s="432">
        <v>0</v>
      </c>
      <c r="D119" s="432">
        <v>0</v>
      </c>
      <c r="E119" s="432">
        <v>0</v>
      </c>
      <c r="F119" s="432">
        <v>0</v>
      </c>
      <c r="G119" s="432">
        <v>0</v>
      </c>
      <c r="H119" s="168">
        <f t="shared" si="4"/>
        <v>0</v>
      </c>
      <c r="I119" s="433" t="e">
        <f t="shared" si="6"/>
        <v>#DIV/0!</v>
      </c>
      <c r="J119" s="442" t="e">
        <f t="shared" si="5"/>
        <v>#DIV/0!</v>
      </c>
      <c r="K119" s="157"/>
    </row>
    <row r="120" spans="1:11" x14ac:dyDescent="0.2">
      <c r="A120" s="430"/>
      <c r="B120" s="436"/>
      <c r="C120" s="432">
        <v>0</v>
      </c>
      <c r="D120" s="432">
        <v>0</v>
      </c>
      <c r="E120" s="432">
        <v>0</v>
      </c>
      <c r="F120" s="432">
        <v>0</v>
      </c>
      <c r="G120" s="432">
        <v>0</v>
      </c>
      <c r="H120" s="168">
        <f t="shared" si="4"/>
        <v>0</v>
      </c>
      <c r="I120" s="433" t="e">
        <f t="shared" si="6"/>
        <v>#DIV/0!</v>
      </c>
      <c r="J120" s="442" t="e">
        <f t="shared" si="5"/>
        <v>#DIV/0!</v>
      </c>
      <c r="K120" s="157"/>
    </row>
    <row r="121" spans="1:11" x14ac:dyDescent="0.2">
      <c r="A121" s="430"/>
      <c r="B121" s="437"/>
      <c r="C121" s="432">
        <v>0</v>
      </c>
      <c r="D121" s="432">
        <v>0</v>
      </c>
      <c r="E121" s="432">
        <v>0</v>
      </c>
      <c r="F121" s="432">
        <v>0</v>
      </c>
      <c r="G121" s="432">
        <v>0</v>
      </c>
      <c r="H121" s="168">
        <f t="shared" si="4"/>
        <v>0</v>
      </c>
      <c r="I121" s="433" t="e">
        <f t="shared" si="6"/>
        <v>#DIV/0!</v>
      </c>
      <c r="J121" s="442" t="e">
        <f t="shared" si="5"/>
        <v>#DIV/0!</v>
      </c>
      <c r="K121" s="157"/>
    </row>
    <row r="122" spans="1:11" x14ac:dyDescent="0.2">
      <c r="A122" s="430"/>
      <c r="B122" s="438"/>
      <c r="C122" s="432">
        <v>0</v>
      </c>
      <c r="D122" s="432">
        <v>0</v>
      </c>
      <c r="E122" s="432">
        <v>0</v>
      </c>
      <c r="F122" s="432">
        <v>0</v>
      </c>
      <c r="G122" s="432">
        <v>0</v>
      </c>
      <c r="H122" s="168">
        <f t="shared" si="4"/>
        <v>0</v>
      </c>
      <c r="I122" s="433" t="e">
        <f t="shared" si="6"/>
        <v>#DIV/0!</v>
      </c>
      <c r="J122" s="442" t="e">
        <f t="shared" si="5"/>
        <v>#DIV/0!</v>
      </c>
      <c r="K122" s="166"/>
    </row>
    <row r="123" spans="1:11" x14ac:dyDescent="0.2">
      <c r="A123" s="430"/>
      <c r="B123" s="439"/>
      <c r="C123" s="432">
        <v>0</v>
      </c>
      <c r="D123" s="432">
        <v>0</v>
      </c>
      <c r="E123" s="432">
        <v>0</v>
      </c>
      <c r="F123" s="432">
        <v>0</v>
      </c>
      <c r="G123" s="432">
        <v>0</v>
      </c>
      <c r="H123" s="168">
        <f t="shared" si="4"/>
        <v>0</v>
      </c>
      <c r="I123" s="433" t="e">
        <f t="shared" si="6"/>
        <v>#DIV/0!</v>
      </c>
      <c r="J123" s="442" t="e">
        <f t="shared" si="5"/>
        <v>#DIV/0!</v>
      </c>
      <c r="K123" s="166"/>
    </row>
    <row r="124" spans="1:11" x14ac:dyDescent="0.2">
      <c r="A124" s="430"/>
      <c r="B124" s="438"/>
      <c r="C124" s="432">
        <v>0</v>
      </c>
      <c r="D124" s="432">
        <v>0</v>
      </c>
      <c r="E124" s="432">
        <v>0</v>
      </c>
      <c r="F124" s="432">
        <v>0</v>
      </c>
      <c r="G124" s="432">
        <v>0</v>
      </c>
      <c r="H124" s="168">
        <f t="shared" si="4"/>
        <v>0</v>
      </c>
      <c r="I124" s="433" t="e">
        <f t="shared" si="6"/>
        <v>#DIV/0!</v>
      </c>
      <c r="J124" s="442" t="e">
        <f t="shared" si="5"/>
        <v>#DIV/0!</v>
      </c>
      <c r="K124" s="166"/>
    </row>
    <row r="125" spans="1:11" x14ac:dyDescent="0.2">
      <c r="A125" s="430"/>
      <c r="B125" s="440"/>
      <c r="C125" s="432">
        <v>0</v>
      </c>
      <c r="D125" s="432">
        <v>0</v>
      </c>
      <c r="E125" s="432">
        <v>0</v>
      </c>
      <c r="F125" s="432">
        <v>0</v>
      </c>
      <c r="G125" s="432">
        <v>0</v>
      </c>
      <c r="H125" s="168">
        <f t="shared" si="4"/>
        <v>0</v>
      </c>
      <c r="I125" s="433" t="e">
        <f t="shared" si="6"/>
        <v>#DIV/0!</v>
      </c>
      <c r="J125" s="442" t="e">
        <f t="shared" si="5"/>
        <v>#DIV/0!</v>
      </c>
      <c r="K125" s="166"/>
    </row>
    <row r="126" spans="1:11" x14ac:dyDescent="0.2">
      <c r="A126" s="430"/>
      <c r="B126" s="438"/>
      <c r="C126" s="432">
        <v>0</v>
      </c>
      <c r="D126" s="432">
        <v>0</v>
      </c>
      <c r="E126" s="432">
        <v>0</v>
      </c>
      <c r="F126" s="432">
        <v>0</v>
      </c>
      <c r="G126" s="432">
        <v>0</v>
      </c>
      <c r="H126" s="168">
        <f t="shared" si="4"/>
        <v>0</v>
      </c>
      <c r="I126" s="433" t="e">
        <f t="shared" si="6"/>
        <v>#DIV/0!</v>
      </c>
      <c r="J126" s="442" t="e">
        <f t="shared" si="5"/>
        <v>#DIV/0!</v>
      </c>
      <c r="K126" s="166"/>
    </row>
    <row r="127" spans="1:11" x14ac:dyDescent="0.2">
      <c r="A127" s="430"/>
      <c r="B127" s="439"/>
      <c r="C127" s="432">
        <v>0</v>
      </c>
      <c r="D127" s="432">
        <v>0</v>
      </c>
      <c r="E127" s="432">
        <v>0</v>
      </c>
      <c r="F127" s="432">
        <v>0</v>
      </c>
      <c r="G127" s="432">
        <v>0</v>
      </c>
      <c r="H127" s="168">
        <f t="shared" si="4"/>
        <v>0</v>
      </c>
      <c r="I127" s="433" t="e">
        <f t="shared" si="6"/>
        <v>#DIV/0!</v>
      </c>
      <c r="J127" s="442" t="e">
        <f t="shared" si="5"/>
        <v>#DIV/0!</v>
      </c>
      <c r="K127" s="166"/>
    </row>
    <row r="128" spans="1:11" x14ac:dyDescent="0.2">
      <c r="A128" s="430"/>
      <c r="B128" s="438"/>
      <c r="C128" s="432">
        <v>0</v>
      </c>
      <c r="D128" s="432">
        <v>0</v>
      </c>
      <c r="E128" s="432">
        <v>0</v>
      </c>
      <c r="F128" s="432">
        <v>0</v>
      </c>
      <c r="G128" s="432">
        <v>0</v>
      </c>
      <c r="H128" s="168">
        <f t="shared" si="4"/>
        <v>0</v>
      </c>
      <c r="I128" s="433" t="e">
        <f t="shared" si="6"/>
        <v>#DIV/0!</v>
      </c>
      <c r="J128" s="442" t="e">
        <f t="shared" si="5"/>
        <v>#DIV/0!</v>
      </c>
      <c r="K128" s="166"/>
    </row>
    <row r="129" spans="1:11" x14ac:dyDescent="0.2">
      <c r="A129" s="430"/>
      <c r="B129" s="439"/>
      <c r="C129" s="432">
        <v>0</v>
      </c>
      <c r="D129" s="432">
        <v>0</v>
      </c>
      <c r="E129" s="432">
        <v>0</v>
      </c>
      <c r="F129" s="432">
        <v>0</v>
      </c>
      <c r="G129" s="432">
        <v>0</v>
      </c>
      <c r="H129" s="168">
        <f t="shared" si="4"/>
        <v>0</v>
      </c>
      <c r="I129" s="433" t="e">
        <f t="shared" si="6"/>
        <v>#DIV/0!</v>
      </c>
      <c r="J129" s="442" t="e">
        <f t="shared" si="5"/>
        <v>#DIV/0!</v>
      </c>
      <c r="K129" s="166"/>
    </row>
    <row r="130" spans="1:11" x14ac:dyDescent="0.2">
      <c r="A130" s="430"/>
      <c r="B130" s="431"/>
      <c r="C130" s="432">
        <v>0</v>
      </c>
      <c r="D130" s="432">
        <v>0</v>
      </c>
      <c r="E130" s="432">
        <v>0</v>
      </c>
      <c r="F130" s="432">
        <v>0</v>
      </c>
      <c r="G130" s="432">
        <v>0</v>
      </c>
      <c r="H130" s="168">
        <f t="shared" si="4"/>
        <v>0</v>
      </c>
      <c r="I130" s="433" t="e">
        <f t="shared" si="6"/>
        <v>#DIV/0!</v>
      </c>
      <c r="J130" s="442" t="e">
        <f t="shared" si="5"/>
        <v>#DIV/0!</v>
      </c>
      <c r="K130" s="157"/>
    </row>
    <row r="131" spans="1:11" x14ac:dyDescent="0.2">
      <c r="A131" s="430"/>
      <c r="B131" s="434"/>
      <c r="C131" s="432">
        <v>0</v>
      </c>
      <c r="D131" s="432">
        <v>0</v>
      </c>
      <c r="E131" s="432">
        <v>0</v>
      </c>
      <c r="F131" s="432">
        <v>0</v>
      </c>
      <c r="G131" s="432">
        <v>0</v>
      </c>
      <c r="H131" s="168">
        <f t="shared" si="4"/>
        <v>0</v>
      </c>
      <c r="I131" s="433" t="e">
        <f t="shared" si="6"/>
        <v>#DIV/0!</v>
      </c>
      <c r="J131" s="442" t="e">
        <f t="shared" si="5"/>
        <v>#DIV/0!</v>
      </c>
      <c r="K131" s="157"/>
    </row>
    <row r="132" spans="1:11" x14ac:dyDescent="0.2">
      <c r="A132" s="430"/>
      <c r="B132" s="435"/>
      <c r="C132" s="432">
        <v>0</v>
      </c>
      <c r="D132" s="432">
        <v>0</v>
      </c>
      <c r="E132" s="432">
        <v>0</v>
      </c>
      <c r="F132" s="432">
        <v>0</v>
      </c>
      <c r="G132" s="432">
        <v>0</v>
      </c>
      <c r="H132" s="168">
        <f t="shared" si="4"/>
        <v>0</v>
      </c>
      <c r="I132" s="433" t="e">
        <f t="shared" si="6"/>
        <v>#DIV/0!</v>
      </c>
      <c r="J132" s="442" t="e">
        <f t="shared" si="5"/>
        <v>#DIV/0!</v>
      </c>
      <c r="K132" s="157"/>
    </row>
    <row r="133" spans="1:11" x14ac:dyDescent="0.2">
      <c r="A133" s="430"/>
      <c r="B133" s="436"/>
      <c r="C133" s="432">
        <v>0</v>
      </c>
      <c r="D133" s="432">
        <v>0</v>
      </c>
      <c r="E133" s="432">
        <v>0</v>
      </c>
      <c r="F133" s="432">
        <v>0</v>
      </c>
      <c r="G133" s="432">
        <v>0</v>
      </c>
      <c r="H133" s="168">
        <f t="shared" si="4"/>
        <v>0</v>
      </c>
      <c r="I133" s="433" t="e">
        <f t="shared" si="6"/>
        <v>#DIV/0!</v>
      </c>
      <c r="J133" s="442" t="e">
        <f t="shared" si="5"/>
        <v>#DIV/0!</v>
      </c>
      <c r="K133" s="157"/>
    </row>
    <row r="134" spans="1:11" x14ac:dyDescent="0.2">
      <c r="A134" s="430"/>
      <c r="B134" s="437"/>
      <c r="C134" s="432">
        <v>0</v>
      </c>
      <c r="D134" s="432">
        <v>0</v>
      </c>
      <c r="E134" s="432">
        <v>0</v>
      </c>
      <c r="F134" s="432">
        <v>0</v>
      </c>
      <c r="G134" s="432">
        <v>0</v>
      </c>
      <c r="H134" s="168">
        <f t="shared" si="4"/>
        <v>0</v>
      </c>
      <c r="I134" s="433" t="e">
        <f t="shared" si="6"/>
        <v>#DIV/0!</v>
      </c>
      <c r="J134" s="442" t="e">
        <f t="shared" si="5"/>
        <v>#DIV/0!</v>
      </c>
      <c r="K134" s="157"/>
    </row>
    <row r="135" spans="1:11" x14ac:dyDescent="0.2">
      <c r="A135" s="430"/>
      <c r="B135" s="438"/>
      <c r="C135" s="432">
        <v>0</v>
      </c>
      <c r="D135" s="432">
        <v>0</v>
      </c>
      <c r="E135" s="432">
        <v>0</v>
      </c>
      <c r="F135" s="432">
        <v>0</v>
      </c>
      <c r="G135" s="432">
        <v>0</v>
      </c>
      <c r="H135" s="168">
        <f t="shared" si="4"/>
        <v>0</v>
      </c>
      <c r="I135" s="433" t="e">
        <f t="shared" si="6"/>
        <v>#DIV/0!</v>
      </c>
      <c r="J135" s="442" t="e">
        <f t="shared" si="5"/>
        <v>#DIV/0!</v>
      </c>
      <c r="K135" s="166"/>
    </row>
    <row r="136" spans="1:11" x14ac:dyDescent="0.2">
      <c r="A136" s="430"/>
      <c r="B136" s="439"/>
      <c r="C136" s="432">
        <v>0</v>
      </c>
      <c r="D136" s="432">
        <v>0</v>
      </c>
      <c r="E136" s="432">
        <v>0</v>
      </c>
      <c r="F136" s="432">
        <v>0</v>
      </c>
      <c r="G136" s="432">
        <v>0</v>
      </c>
      <c r="H136" s="168">
        <f t="shared" si="4"/>
        <v>0</v>
      </c>
      <c r="I136" s="433" t="e">
        <f t="shared" si="6"/>
        <v>#DIV/0!</v>
      </c>
      <c r="J136" s="442" t="e">
        <f t="shared" si="5"/>
        <v>#DIV/0!</v>
      </c>
      <c r="K136" s="166"/>
    </row>
    <row r="137" spans="1:11" x14ac:dyDescent="0.2">
      <c r="A137" s="430"/>
      <c r="B137" s="438"/>
      <c r="C137" s="432">
        <v>0</v>
      </c>
      <c r="D137" s="432">
        <v>0</v>
      </c>
      <c r="E137" s="432">
        <v>0</v>
      </c>
      <c r="F137" s="432">
        <v>0</v>
      </c>
      <c r="G137" s="432">
        <v>0</v>
      </c>
      <c r="H137" s="168">
        <f t="shared" si="4"/>
        <v>0</v>
      </c>
      <c r="I137" s="433" t="e">
        <f t="shared" si="6"/>
        <v>#DIV/0!</v>
      </c>
      <c r="J137" s="442" t="e">
        <f t="shared" si="5"/>
        <v>#DIV/0!</v>
      </c>
      <c r="K137" s="166"/>
    </row>
    <row r="138" spans="1:11" x14ac:dyDescent="0.2">
      <c r="A138" s="430"/>
      <c r="B138" s="440"/>
      <c r="C138" s="432">
        <v>0</v>
      </c>
      <c r="D138" s="432">
        <v>0</v>
      </c>
      <c r="E138" s="432">
        <v>0</v>
      </c>
      <c r="F138" s="432">
        <v>0</v>
      </c>
      <c r="G138" s="432">
        <v>0</v>
      </c>
      <c r="H138" s="168">
        <f t="shared" si="4"/>
        <v>0</v>
      </c>
      <c r="I138" s="433" t="e">
        <f t="shared" si="6"/>
        <v>#DIV/0!</v>
      </c>
      <c r="J138" s="442" t="e">
        <f t="shared" si="5"/>
        <v>#DIV/0!</v>
      </c>
      <c r="K138" s="166"/>
    </row>
    <row r="139" spans="1:11" x14ac:dyDescent="0.2">
      <c r="A139" s="430"/>
      <c r="B139" s="438"/>
      <c r="C139" s="432">
        <v>0</v>
      </c>
      <c r="D139" s="432">
        <v>0</v>
      </c>
      <c r="E139" s="432">
        <v>0</v>
      </c>
      <c r="F139" s="432">
        <v>0</v>
      </c>
      <c r="G139" s="432">
        <v>0</v>
      </c>
      <c r="H139" s="168">
        <f t="shared" ref="H139:H202" si="7">(+D139+E139)-G139</f>
        <v>0</v>
      </c>
      <c r="I139" s="433" t="e">
        <f t="shared" si="6"/>
        <v>#DIV/0!</v>
      </c>
      <c r="J139" s="442" t="e">
        <f t="shared" ref="J139:J202" si="8">G139/D139</f>
        <v>#DIV/0!</v>
      </c>
      <c r="K139" s="166"/>
    </row>
    <row r="140" spans="1:11" x14ac:dyDescent="0.2">
      <c r="A140" s="430"/>
      <c r="B140" s="439"/>
      <c r="C140" s="432">
        <v>0</v>
      </c>
      <c r="D140" s="432">
        <v>0</v>
      </c>
      <c r="E140" s="432">
        <v>0</v>
      </c>
      <c r="F140" s="432">
        <v>0</v>
      </c>
      <c r="G140" s="432">
        <v>0</v>
      </c>
      <c r="H140" s="168">
        <f t="shared" si="7"/>
        <v>0</v>
      </c>
      <c r="I140" s="433" t="e">
        <f t="shared" ref="I140:I203" si="9">+G140/F140</f>
        <v>#DIV/0!</v>
      </c>
      <c r="J140" s="442" t="e">
        <f t="shared" si="8"/>
        <v>#DIV/0!</v>
      </c>
      <c r="K140" s="166"/>
    </row>
    <row r="141" spans="1:11" x14ac:dyDescent="0.2">
      <c r="A141" s="430"/>
      <c r="B141" s="438"/>
      <c r="C141" s="432">
        <v>0</v>
      </c>
      <c r="D141" s="432">
        <v>0</v>
      </c>
      <c r="E141" s="432">
        <v>0</v>
      </c>
      <c r="F141" s="432">
        <v>0</v>
      </c>
      <c r="G141" s="432">
        <v>0</v>
      </c>
      <c r="H141" s="168">
        <f t="shared" si="7"/>
        <v>0</v>
      </c>
      <c r="I141" s="433" t="e">
        <f t="shared" si="9"/>
        <v>#DIV/0!</v>
      </c>
      <c r="J141" s="442" t="e">
        <f t="shared" si="8"/>
        <v>#DIV/0!</v>
      </c>
      <c r="K141" s="166"/>
    </row>
    <row r="142" spans="1:11" x14ac:dyDescent="0.2">
      <c r="A142" s="430"/>
      <c r="B142" s="434"/>
      <c r="C142" s="432">
        <v>0</v>
      </c>
      <c r="D142" s="432">
        <v>0</v>
      </c>
      <c r="E142" s="432">
        <v>0</v>
      </c>
      <c r="F142" s="432">
        <v>0</v>
      </c>
      <c r="G142" s="432">
        <v>0</v>
      </c>
      <c r="H142" s="168">
        <f t="shared" si="7"/>
        <v>0</v>
      </c>
      <c r="I142" s="433" t="e">
        <f t="shared" si="9"/>
        <v>#DIV/0!</v>
      </c>
      <c r="J142" s="442" t="e">
        <f t="shared" si="8"/>
        <v>#DIV/0!</v>
      </c>
      <c r="K142" s="157"/>
    </row>
    <row r="143" spans="1:11" x14ac:dyDescent="0.2">
      <c r="A143" s="430"/>
      <c r="B143" s="435"/>
      <c r="C143" s="432">
        <v>0</v>
      </c>
      <c r="D143" s="432">
        <v>0</v>
      </c>
      <c r="E143" s="432">
        <v>0</v>
      </c>
      <c r="F143" s="432">
        <v>0</v>
      </c>
      <c r="G143" s="432">
        <v>0</v>
      </c>
      <c r="H143" s="168">
        <f t="shared" si="7"/>
        <v>0</v>
      </c>
      <c r="I143" s="433" t="e">
        <f t="shared" si="9"/>
        <v>#DIV/0!</v>
      </c>
      <c r="J143" s="442" t="e">
        <f t="shared" si="8"/>
        <v>#DIV/0!</v>
      </c>
      <c r="K143" s="157"/>
    </row>
    <row r="144" spans="1:11" x14ac:dyDescent="0.2">
      <c r="A144" s="430"/>
      <c r="B144" s="436"/>
      <c r="C144" s="432">
        <v>0</v>
      </c>
      <c r="D144" s="432">
        <v>0</v>
      </c>
      <c r="E144" s="432">
        <v>0</v>
      </c>
      <c r="F144" s="432">
        <v>0</v>
      </c>
      <c r="G144" s="432">
        <v>0</v>
      </c>
      <c r="H144" s="168">
        <f t="shared" si="7"/>
        <v>0</v>
      </c>
      <c r="I144" s="433" t="e">
        <f t="shared" si="9"/>
        <v>#DIV/0!</v>
      </c>
      <c r="J144" s="442" t="e">
        <f t="shared" si="8"/>
        <v>#DIV/0!</v>
      </c>
      <c r="K144" s="157"/>
    </row>
    <row r="145" spans="1:11" x14ac:dyDescent="0.2">
      <c r="A145" s="430"/>
      <c r="B145" s="437"/>
      <c r="C145" s="432">
        <v>0</v>
      </c>
      <c r="D145" s="432">
        <v>0</v>
      </c>
      <c r="E145" s="432">
        <v>0</v>
      </c>
      <c r="F145" s="432">
        <v>0</v>
      </c>
      <c r="G145" s="432">
        <v>0</v>
      </c>
      <c r="H145" s="168">
        <f t="shared" si="7"/>
        <v>0</v>
      </c>
      <c r="I145" s="433" t="e">
        <f t="shared" si="9"/>
        <v>#DIV/0!</v>
      </c>
      <c r="J145" s="442" t="e">
        <f t="shared" si="8"/>
        <v>#DIV/0!</v>
      </c>
      <c r="K145" s="157"/>
    </row>
    <row r="146" spans="1:11" x14ac:dyDescent="0.2">
      <c r="A146" s="430"/>
      <c r="B146" s="438"/>
      <c r="C146" s="432">
        <v>0</v>
      </c>
      <c r="D146" s="432">
        <v>0</v>
      </c>
      <c r="E146" s="432">
        <v>0</v>
      </c>
      <c r="F146" s="432">
        <v>0</v>
      </c>
      <c r="G146" s="432">
        <v>0</v>
      </c>
      <c r="H146" s="168">
        <f t="shared" si="7"/>
        <v>0</v>
      </c>
      <c r="I146" s="433" t="e">
        <f t="shared" si="9"/>
        <v>#DIV/0!</v>
      </c>
      <c r="J146" s="442" t="e">
        <f t="shared" si="8"/>
        <v>#DIV/0!</v>
      </c>
      <c r="K146" s="166"/>
    </row>
    <row r="147" spans="1:11" x14ac:dyDescent="0.2">
      <c r="A147" s="430"/>
      <c r="B147" s="439"/>
      <c r="C147" s="432">
        <v>0</v>
      </c>
      <c r="D147" s="432">
        <v>0</v>
      </c>
      <c r="E147" s="432">
        <v>0</v>
      </c>
      <c r="F147" s="432">
        <v>0</v>
      </c>
      <c r="G147" s="432">
        <v>0</v>
      </c>
      <c r="H147" s="168">
        <f t="shared" si="7"/>
        <v>0</v>
      </c>
      <c r="I147" s="433" t="e">
        <f t="shared" si="9"/>
        <v>#DIV/0!</v>
      </c>
      <c r="J147" s="442" t="e">
        <f t="shared" si="8"/>
        <v>#DIV/0!</v>
      </c>
      <c r="K147" s="166"/>
    </row>
    <row r="148" spans="1:11" x14ac:dyDescent="0.2">
      <c r="A148" s="430"/>
      <c r="B148" s="438"/>
      <c r="C148" s="432">
        <v>0</v>
      </c>
      <c r="D148" s="432">
        <v>0</v>
      </c>
      <c r="E148" s="432">
        <v>0</v>
      </c>
      <c r="F148" s="432">
        <v>0</v>
      </c>
      <c r="G148" s="432">
        <v>0</v>
      </c>
      <c r="H148" s="168">
        <f t="shared" si="7"/>
        <v>0</v>
      </c>
      <c r="I148" s="433" t="e">
        <f t="shared" si="9"/>
        <v>#DIV/0!</v>
      </c>
      <c r="J148" s="442" t="e">
        <f t="shared" si="8"/>
        <v>#DIV/0!</v>
      </c>
      <c r="K148" s="166"/>
    </row>
    <row r="149" spans="1:11" x14ac:dyDescent="0.2">
      <c r="A149" s="430"/>
      <c r="B149" s="440"/>
      <c r="C149" s="432">
        <v>0</v>
      </c>
      <c r="D149" s="432">
        <v>0</v>
      </c>
      <c r="E149" s="432">
        <v>0</v>
      </c>
      <c r="F149" s="432">
        <v>0</v>
      </c>
      <c r="G149" s="432">
        <v>0</v>
      </c>
      <c r="H149" s="168">
        <f t="shared" si="7"/>
        <v>0</v>
      </c>
      <c r="I149" s="433" t="e">
        <f t="shared" si="9"/>
        <v>#DIV/0!</v>
      </c>
      <c r="J149" s="442" t="e">
        <f t="shared" si="8"/>
        <v>#DIV/0!</v>
      </c>
      <c r="K149" s="166"/>
    </row>
    <row r="150" spans="1:11" x14ac:dyDescent="0.2">
      <c r="A150" s="430"/>
      <c r="B150" s="438"/>
      <c r="C150" s="432">
        <v>0</v>
      </c>
      <c r="D150" s="432">
        <v>0</v>
      </c>
      <c r="E150" s="432">
        <v>0</v>
      </c>
      <c r="F150" s="432">
        <v>0</v>
      </c>
      <c r="G150" s="432">
        <v>0</v>
      </c>
      <c r="H150" s="168">
        <f t="shared" si="7"/>
        <v>0</v>
      </c>
      <c r="I150" s="433" t="e">
        <f t="shared" si="9"/>
        <v>#DIV/0!</v>
      </c>
      <c r="J150" s="442" t="e">
        <f t="shared" si="8"/>
        <v>#DIV/0!</v>
      </c>
      <c r="K150" s="166"/>
    </row>
    <row r="151" spans="1:11" x14ac:dyDescent="0.2">
      <c r="A151" s="430"/>
      <c r="B151" s="439"/>
      <c r="C151" s="432">
        <v>0</v>
      </c>
      <c r="D151" s="432">
        <v>0</v>
      </c>
      <c r="E151" s="432">
        <v>0</v>
      </c>
      <c r="F151" s="432">
        <v>0</v>
      </c>
      <c r="G151" s="432">
        <v>0</v>
      </c>
      <c r="H151" s="168">
        <f t="shared" si="7"/>
        <v>0</v>
      </c>
      <c r="I151" s="433" t="e">
        <f t="shared" si="9"/>
        <v>#DIV/0!</v>
      </c>
      <c r="J151" s="442" t="e">
        <f t="shared" si="8"/>
        <v>#DIV/0!</v>
      </c>
      <c r="K151" s="166"/>
    </row>
    <row r="152" spans="1:11" x14ac:dyDescent="0.2">
      <c r="A152" s="430"/>
      <c r="B152" s="438"/>
      <c r="C152" s="432">
        <v>0</v>
      </c>
      <c r="D152" s="432">
        <v>0</v>
      </c>
      <c r="E152" s="432">
        <v>0</v>
      </c>
      <c r="F152" s="432">
        <v>0</v>
      </c>
      <c r="G152" s="432">
        <v>0</v>
      </c>
      <c r="H152" s="168">
        <f t="shared" si="7"/>
        <v>0</v>
      </c>
      <c r="I152" s="433" t="e">
        <f t="shared" si="9"/>
        <v>#DIV/0!</v>
      </c>
      <c r="J152" s="442" t="e">
        <f t="shared" si="8"/>
        <v>#DIV/0!</v>
      </c>
      <c r="K152" s="166"/>
    </row>
    <row r="153" spans="1:11" x14ac:dyDescent="0.2">
      <c r="A153" s="430"/>
      <c r="B153" s="439"/>
      <c r="C153" s="432">
        <v>0</v>
      </c>
      <c r="D153" s="432">
        <v>0</v>
      </c>
      <c r="E153" s="432">
        <v>0</v>
      </c>
      <c r="F153" s="432">
        <v>0</v>
      </c>
      <c r="G153" s="432">
        <v>0</v>
      </c>
      <c r="H153" s="168">
        <f t="shared" si="7"/>
        <v>0</v>
      </c>
      <c r="I153" s="433" t="e">
        <f t="shared" si="9"/>
        <v>#DIV/0!</v>
      </c>
      <c r="J153" s="442" t="e">
        <f t="shared" si="8"/>
        <v>#DIV/0!</v>
      </c>
      <c r="K153" s="166"/>
    </row>
    <row r="154" spans="1:11" x14ac:dyDescent="0.2">
      <c r="A154" s="430"/>
      <c r="B154" s="431"/>
      <c r="C154" s="432">
        <v>0</v>
      </c>
      <c r="D154" s="432">
        <v>0</v>
      </c>
      <c r="E154" s="432">
        <v>0</v>
      </c>
      <c r="F154" s="432">
        <v>0</v>
      </c>
      <c r="G154" s="432">
        <v>0</v>
      </c>
      <c r="H154" s="168">
        <f t="shared" si="7"/>
        <v>0</v>
      </c>
      <c r="I154" s="433" t="e">
        <f t="shared" si="9"/>
        <v>#DIV/0!</v>
      </c>
      <c r="J154" s="442" t="e">
        <f t="shared" si="8"/>
        <v>#DIV/0!</v>
      </c>
      <c r="K154" s="157"/>
    </row>
    <row r="155" spans="1:11" x14ac:dyDescent="0.2">
      <c r="A155" s="430"/>
      <c r="B155" s="434"/>
      <c r="C155" s="432">
        <v>0</v>
      </c>
      <c r="D155" s="432">
        <v>0</v>
      </c>
      <c r="E155" s="432">
        <v>0</v>
      </c>
      <c r="F155" s="432">
        <v>0</v>
      </c>
      <c r="G155" s="432">
        <v>0</v>
      </c>
      <c r="H155" s="168">
        <f t="shared" si="7"/>
        <v>0</v>
      </c>
      <c r="I155" s="433" t="e">
        <f t="shared" si="9"/>
        <v>#DIV/0!</v>
      </c>
      <c r="J155" s="442" t="e">
        <f t="shared" si="8"/>
        <v>#DIV/0!</v>
      </c>
      <c r="K155" s="157"/>
    </row>
    <row r="156" spans="1:11" x14ac:dyDescent="0.2">
      <c r="A156" s="430"/>
      <c r="B156" s="435"/>
      <c r="C156" s="432">
        <v>0</v>
      </c>
      <c r="D156" s="432">
        <v>0</v>
      </c>
      <c r="E156" s="432">
        <v>0</v>
      </c>
      <c r="F156" s="432">
        <v>0</v>
      </c>
      <c r="G156" s="432">
        <v>0</v>
      </c>
      <c r="H156" s="168">
        <f t="shared" si="7"/>
        <v>0</v>
      </c>
      <c r="I156" s="433" t="e">
        <f t="shared" si="9"/>
        <v>#DIV/0!</v>
      </c>
      <c r="J156" s="442" t="e">
        <f t="shared" si="8"/>
        <v>#DIV/0!</v>
      </c>
      <c r="K156" s="157"/>
    </row>
    <row r="157" spans="1:11" x14ac:dyDescent="0.2">
      <c r="A157" s="430"/>
      <c r="B157" s="436"/>
      <c r="C157" s="432">
        <v>0</v>
      </c>
      <c r="D157" s="432">
        <v>0</v>
      </c>
      <c r="E157" s="432">
        <v>0</v>
      </c>
      <c r="F157" s="432">
        <v>0</v>
      </c>
      <c r="G157" s="432">
        <v>0</v>
      </c>
      <c r="H157" s="168">
        <f t="shared" si="7"/>
        <v>0</v>
      </c>
      <c r="I157" s="433" t="e">
        <f t="shared" si="9"/>
        <v>#DIV/0!</v>
      </c>
      <c r="J157" s="442" t="e">
        <f t="shared" si="8"/>
        <v>#DIV/0!</v>
      </c>
      <c r="K157" s="157"/>
    </row>
    <row r="158" spans="1:11" x14ac:dyDescent="0.2">
      <c r="A158" s="430"/>
      <c r="B158" s="437"/>
      <c r="C158" s="432">
        <v>0</v>
      </c>
      <c r="D158" s="432">
        <v>0</v>
      </c>
      <c r="E158" s="432">
        <v>0</v>
      </c>
      <c r="F158" s="432">
        <v>0</v>
      </c>
      <c r="G158" s="432">
        <v>0</v>
      </c>
      <c r="H158" s="168">
        <f t="shared" si="7"/>
        <v>0</v>
      </c>
      <c r="I158" s="433" t="e">
        <f t="shared" si="9"/>
        <v>#DIV/0!</v>
      </c>
      <c r="J158" s="442" t="e">
        <f t="shared" si="8"/>
        <v>#DIV/0!</v>
      </c>
      <c r="K158" s="157"/>
    </row>
    <row r="159" spans="1:11" x14ac:dyDescent="0.2">
      <c r="A159" s="430"/>
      <c r="B159" s="438"/>
      <c r="C159" s="432">
        <v>0</v>
      </c>
      <c r="D159" s="432">
        <v>0</v>
      </c>
      <c r="E159" s="432">
        <v>0</v>
      </c>
      <c r="F159" s="432">
        <v>0</v>
      </c>
      <c r="G159" s="432">
        <v>0</v>
      </c>
      <c r="H159" s="168">
        <f t="shared" si="7"/>
        <v>0</v>
      </c>
      <c r="I159" s="433" t="e">
        <f t="shared" si="9"/>
        <v>#DIV/0!</v>
      </c>
      <c r="J159" s="442" t="e">
        <f t="shared" si="8"/>
        <v>#DIV/0!</v>
      </c>
      <c r="K159" s="166"/>
    </row>
    <row r="160" spans="1:11" x14ac:dyDescent="0.2">
      <c r="A160" s="430"/>
      <c r="B160" s="439"/>
      <c r="C160" s="432">
        <v>0</v>
      </c>
      <c r="D160" s="432">
        <v>0</v>
      </c>
      <c r="E160" s="432">
        <v>0</v>
      </c>
      <c r="F160" s="432">
        <v>0</v>
      </c>
      <c r="G160" s="432">
        <v>0</v>
      </c>
      <c r="H160" s="168">
        <f t="shared" si="7"/>
        <v>0</v>
      </c>
      <c r="I160" s="433" t="e">
        <f t="shared" si="9"/>
        <v>#DIV/0!</v>
      </c>
      <c r="J160" s="442" t="e">
        <f t="shared" si="8"/>
        <v>#DIV/0!</v>
      </c>
      <c r="K160" s="166"/>
    </row>
    <row r="161" spans="1:11" x14ac:dyDescent="0.2">
      <c r="A161" s="430"/>
      <c r="B161" s="438"/>
      <c r="C161" s="432">
        <v>0</v>
      </c>
      <c r="D161" s="432">
        <v>0</v>
      </c>
      <c r="E161" s="432">
        <v>0</v>
      </c>
      <c r="F161" s="432">
        <v>0</v>
      </c>
      <c r="G161" s="432">
        <v>0</v>
      </c>
      <c r="H161" s="168">
        <f t="shared" si="7"/>
        <v>0</v>
      </c>
      <c r="I161" s="433" t="e">
        <f t="shared" si="9"/>
        <v>#DIV/0!</v>
      </c>
      <c r="J161" s="442" t="e">
        <f t="shared" si="8"/>
        <v>#DIV/0!</v>
      </c>
      <c r="K161" s="166"/>
    </row>
    <row r="162" spans="1:11" x14ac:dyDescent="0.2">
      <c r="A162" s="430"/>
      <c r="B162" s="440"/>
      <c r="C162" s="432">
        <v>0</v>
      </c>
      <c r="D162" s="432">
        <v>0</v>
      </c>
      <c r="E162" s="432">
        <v>0</v>
      </c>
      <c r="F162" s="432">
        <v>0</v>
      </c>
      <c r="G162" s="432">
        <v>0</v>
      </c>
      <c r="H162" s="168">
        <f t="shared" si="7"/>
        <v>0</v>
      </c>
      <c r="I162" s="433" t="e">
        <f t="shared" si="9"/>
        <v>#DIV/0!</v>
      </c>
      <c r="J162" s="442" t="e">
        <f t="shared" si="8"/>
        <v>#DIV/0!</v>
      </c>
      <c r="K162" s="166"/>
    </row>
    <row r="163" spans="1:11" x14ac:dyDescent="0.2">
      <c r="A163" s="430"/>
      <c r="B163" s="438"/>
      <c r="C163" s="432">
        <v>0</v>
      </c>
      <c r="D163" s="432">
        <v>0</v>
      </c>
      <c r="E163" s="432">
        <v>0</v>
      </c>
      <c r="F163" s="432">
        <v>0</v>
      </c>
      <c r="G163" s="432">
        <v>0</v>
      </c>
      <c r="H163" s="168">
        <f t="shared" si="7"/>
        <v>0</v>
      </c>
      <c r="I163" s="433" t="e">
        <f t="shared" si="9"/>
        <v>#DIV/0!</v>
      </c>
      <c r="J163" s="442" t="e">
        <f t="shared" si="8"/>
        <v>#DIV/0!</v>
      </c>
      <c r="K163" s="166"/>
    </row>
    <row r="164" spans="1:11" x14ac:dyDescent="0.2">
      <c r="A164" s="430"/>
      <c r="B164" s="439"/>
      <c r="C164" s="432">
        <v>0</v>
      </c>
      <c r="D164" s="432">
        <v>0</v>
      </c>
      <c r="E164" s="432">
        <v>0</v>
      </c>
      <c r="F164" s="432">
        <v>0</v>
      </c>
      <c r="G164" s="432">
        <v>0</v>
      </c>
      <c r="H164" s="168">
        <f t="shared" si="7"/>
        <v>0</v>
      </c>
      <c r="I164" s="433" t="e">
        <f t="shared" si="9"/>
        <v>#DIV/0!</v>
      </c>
      <c r="J164" s="442" t="e">
        <f t="shared" si="8"/>
        <v>#DIV/0!</v>
      </c>
      <c r="K164" s="166"/>
    </row>
    <row r="165" spans="1:11" x14ac:dyDescent="0.2">
      <c r="A165" s="430"/>
      <c r="B165" s="434"/>
      <c r="C165" s="432">
        <v>0</v>
      </c>
      <c r="D165" s="432">
        <v>0</v>
      </c>
      <c r="E165" s="432">
        <v>0</v>
      </c>
      <c r="F165" s="432">
        <v>0</v>
      </c>
      <c r="G165" s="432">
        <v>0</v>
      </c>
      <c r="H165" s="168">
        <f t="shared" si="7"/>
        <v>0</v>
      </c>
      <c r="I165" s="433" t="e">
        <f t="shared" si="9"/>
        <v>#DIV/0!</v>
      </c>
      <c r="J165" s="442" t="e">
        <f t="shared" si="8"/>
        <v>#DIV/0!</v>
      </c>
      <c r="K165" s="157"/>
    </row>
    <row r="166" spans="1:11" x14ac:dyDescent="0.2">
      <c r="A166" s="430"/>
      <c r="B166" s="435"/>
      <c r="C166" s="432">
        <v>0</v>
      </c>
      <c r="D166" s="432">
        <v>0</v>
      </c>
      <c r="E166" s="432">
        <v>0</v>
      </c>
      <c r="F166" s="432">
        <v>0</v>
      </c>
      <c r="G166" s="432">
        <v>0</v>
      </c>
      <c r="H166" s="168">
        <f t="shared" si="7"/>
        <v>0</v>
      </c>
      <c r="I166" s="433" t="e">
        <f t="shared" si="9"/>
        <v>#DIV/0!</v>
      </c>
      <c r="J166" s="442" t="e">
        <f t="shared" si="8"/>
        <v>#DIV/0!</v>
      </c>
      <c r="K166" s="157"/>
    </row>
    <row r="167" spans="1:11" x14ac:dyDescent="0.2">
      <c r="A167" s="430"/>
      <c r="B167" s="436"/>
      <c r="C167" s="432">
        <v>0</v>
      </c>
      <c r="D167" s="432">
        <v>0</v>
      </c>
      <c r="E167" s="432">
        <v>0</v>
      </c>
      <c r="F167" s="432">
        <v>0</v>
      </c>
      <c r="G167" s="432">
        <v>0</v>
      </c>
      <c r="H167" s="168">
        <f t="shared" si="7"/>
        <v>0</v>
      </c>
      <c r="I167" s="433" t="e">
        <f t="shared" si="9"/>
        <v>#DIV/0!</v>
      </c>
      <c r="J167" s="442" t="e">
        <f t="shared" si="8"/>
        <v>#DIV/0!</v>
      </c>
      <c r="K167" s="157"/>
    </row>
    <row r="168" spans="1:11" x14ac:dyDescent="0.2">
      <c r="A168" s="430"/>
      <c r="B168" s="437"/>
      <c r="C168" s="432">
        <v>0</v>
      </c>
      <c r="D168" s="432">
        <v>0</v>
      </c>
      <c r="E168" s="432">
        <v>0</v>
      </c>
      <c r="F168" s="432">
        <v>0</v>
      </c>
      <c r="G168" s="432">
        <v>0</v>
      </c>
      <c r="H168" s="168">
        <f t="shared" si="7"/>
        <v>0</v>
      </c>
      <c r="I168" s="433" t="e">
        <f t="shared" si="9"/>
        <v>#DIV/0!</v>
      </c>
      <c r="J168" s="442" t="e">
        <f t="shared" si="8"/>
        <v>#DIV/0!</v>
      </c>
      <c r="K168" s="157"/>
    </row>
    <row r="169" spans="1:11" x14ac:dyDescent="0.2">
      <c r="A169" s="430"/>
      <c r="B169" s="438"/>
      <c r="C169" s="432">
        <v>0</v>
      </c>
      <c r="D169" s="432">
        <v>0</v>
      </c>
      <c r="E169" s="432">
        <v>0</v>
      </c>
      <c r="F169" s="432">
        <v>0</v>
      </c>
      <c r="G169" s="432">
        <v>0</v>
      </c>
      <c r="H169" s="168">
        <f t="shared" si="7"/>
        <v>0</v>
      </c>
      <c r="I169" s="433" t="e">
        <f t="shared" si="9"/>
        <v>#DIV/0!</v>
      </c>
      <c r="J169" s="442" t="e">
        <f t="shared" si="8"/>
        <v>#DIV/0!</v>
      </c>
      <c r="K169" s="166"/>
    </row>
    <row r="170" spans="1:11" x14ac:dyDescent="0.2">
      <c r="A170" s="430"/>
      <c r="B170" s="439"/>
      <c r="C170" s="432">
        <v>0</v>
      </c>
      <c r="D170" s="432">
        <v>0</v>
      </c>
      <c r="E170" s="432">
        <v>0</v>
      </c>
      <c r="F170" s="432">
        <v>0</v>
      </c>
      <c r="G170" s="432">
        <v>0</v>
      </c>
      <c r="H170" s="168">
        <f t="shared" si="7"/>
        <v>0</v>
      </c>
      <c r="I170" s="433" t="e">
        <f t="shared" si="9"/>
        <v>#DIV/0!</v>
      </c>
      <c r="J170" s="442" t="e">
        <f t="shared" si="8"/>
        <v>#DIV/0!</v>
      </c>
      <c r="K170" s="166"/>
    </row>
    <row r="171" spans="1:11" x14ac:dyDescent="0.2">
      <c r="A171" s="430"/>
      <c r="B171" s="438"/>
      <c r="C171" s="432">
        <v>0</v>
      </c>
      <c r="D171" s="432">
        <v>0</v>
      </c>
      <c r="E171" s="432">
        <v>0</v>
      </c>
      <c r="F171" s="432">
        <v>0</v>
      </c>
      <c r="G171" s="432">
        <v>0</v>
      </c>
      <c r="H171" s="168">
        <f t="shared" si="7"/>
        <v>0</v>
      </c>
      <c r="I171" s="433" t="e">
        <f t="shared" si="9"/>
        <v>#DIV/0!</v>
      </c>
      <c r="J171" s="442" t="e">
        <f t="shared" si="8"/>
        <v>#DIV/0!</v>
      </c>
      <c r="K171" s="166"/>
    </row>
    <row r="172" spans="1:11" x14ac:dyDescent="0.2">
      <c r="A172" s="430"/>
      <c r="B172" s="440"/>
      <c r="C172" s="432">
        <v>0</v>
      </c>
      <c r="D172" s="432">
        <v>0</v>
      </c>
      <c r="E172" s="432">
        <v>0</v>
      </c>
      <c r="F172" s="432">
        <v>0</v>
      </c>
      <c r="G172" s="432">
        <v>0</v>
      </c>
      <c r="H172" s="168">
        <f t="shared" si="7"/>
        <v>0</v>
      </c>
      <c r="I172" s="433" t="e">
        <f t="shared" si="9"/>
        <v>#DIV/0!</v>
      </c>
      <c r="J172" s="442" t="e">
        <f t="shared" si="8"/>
        <v>#DIV/0!</v>
      </c>
      <c r="K172" s="166"/>
    </row>
    <row r="173" spans="1:11" x14ac:dyDescent="0.2">
      <c r="A173" s="430"/>
      <c r="B173" s="438"/>
      <c r="C173" s="432">
        <v>0</v>
      </c>
      <c r="D173" s="432">
        <v>0</v>
      </c>
      <c r="E173" s="432">
        <v>0</v>
      </c>
      <c r="F173" s="432">
        <v>0</v>
      </c>
      <c r="G173" s="432">
        <v>0</v>
      </c>
      <c r="H173" s="168">
        <f t="shared" si="7"/>
        <v>0</v>
      </c>
      <c r="I173" s="433" t="e">
        <f t="shared" si="9"/>
        <v>#DIV/0!</v>
      </c>
      <c r="J173" s="442" t="e">
        <f t="shared" si="8"/>
        <v>#DIV/0!</v>
      </c>
      <c r="K173" s="166"/>
    </row>
    <row r="174" spans="1:11" x14ac:dyDescent="0.2">
      <c r="A174" s="430"/>
      <c r="B174" s="439"/>
      <c r="C174" s="432">
        <v>0</v>
      </c>
      <c r="D174" s="432">
        <v>0</v>
      </c>
      <c r="E174" s="432">
        <v>0</v>
      </c>
      <c r="F174" s="432">
        <v>0</v>
      </c>
      <c r="G174" s="432">
        <v>0</v>
      </c>
      <c r="H174" s="168">
        <f t="shared" si="7"/>
        <v>0</v>
      </c>
      <c r="I174" s="433" t="e">
        <f t="shared" si="9"/>
        <v>#DIV/0!</v>
      </c>
      <c r="J174" s="442" t="e">
        <f t="shared" si="8"/>
        <v>#DIV/0!</v>
      </c>
      <c r="K174" s="166"/>
    </row>
    <row r="175" spans="1:11" x14ac:dyDescent="0.2">
      <c r="A175" s="430"/>
      <c r="B175" s="438"/>
      <c r="C175" s="432">
        <v>0</v>
      </c>
      <c r="D175" s="432">
        <v>0</v>
      </c>
      <c r="E175" s="432">
        <v>0</v>
      </c>
      <c r="F175" s="432">
        <v>0</v>
      </c>
      <c r="G175" s="432">
        <v>0</v>
      </c>
      <c r="H175" s="168">
        <f t="shared" si="7"/>
        <v>0</v>
      </c>
      <c r="I175" s="433" t="e">
        <f t="shared" si="9"/>
        <v>#DIV/0!</v>
      </c>
      <c r="J175" s="442" t="e">
        <f t="shared" si="8"/>
        <v>#DIV/0!</v>
      </c>
      <c r="K175" s="166"/>
    </row>
    <row r="176" spans="1:11" x14ac:dyDescent="0.2">
      <c r="A176" s="430"/>
      <c r="B176" s="439"/>
      <c r="C176" s="432">
        <v>0</v>
      </c>
      <c r="D176" s="432">
        <v>0</v>
      </c>
      <c r="E176" s="432">
        <v>0</v>
      </c>
      <c r="F176" s="432">
        <v>0</v>
      </c>
      <c r="G176" s="432">
        <v>0</v>
      </c>
      <c r="H176" s="168">
        <f t="shared" si="7"/>
        <v>0</v>
      </c>
      <c r="I176" s="433" t="e">
        <f t="shared" si="9"/>
        <v>#DIV/0!</v>
      </c>
      <c r="J176" s="442" t="e">
        <f t="shared" si="8"/>
        <v>#DIV/0!</v>
      </c>
      <c r="K176" s="166"/>
    </row>
    <row r="177" spans="1:11" x14ac:dyDescent="0.2">
      <c r="A177" s="430"/>
      <c r="B177" s="431"/>
      <c r="C177" s="432">
        <v>0</v>
      </c>
      <c r="D177" s="432">
        <v>0</v>
      </c>
      <c r="E177" s="432">
        <v>0</v>
      </c>
      <c r="F177" s="432">
        <v>0</v>
      </c>
      <c r="G177" s="432">
        <v>0</v>
      </c>
      <c r="H177" s="168">
        <f t="shared" si="7"/>
        <v>0</v>
      </c>
      <c r="I177" s="433" t="e">
        <f t="shared" si="9"/>
        <v>#DIV/0!</v>
      </c>
      <c r="J177" s="442" t="e">
        <f t="shared" si="8"/>
        <v>#DIV/0!</v>
      </c>
      <c r="K177" s="157"/>
    </row>
    <row r="178" spans="1:11" x14ac:dyDescent="0.2">
      <c r="A178" s="430"/>
      <c r="B178" s="434"/>
      <c r="C178" s="432">
        <v>0</v>
      </c>
      <c r="D178" s="432">
        <v>0</v>
      </c>
      <c r="E178" s="432">
        <v>0</v>
      </c>
      <c r="F178" s="432">
        <v>0</v>
      </c>
      <c r="G178" s="432">
        <v>0</v>
      </c>
      <c r="H178" s="168">
        <f t="shared" si="7"/>
        <v>0</v>
      </c>
      <c r="I178" s="433" t="e">
        <f t="shared" si="9"/>
        <v>#DIV/0!</v>
      </c>
      <c r="J178" s="442" t="e">
        <f t="shared" si="8"/>
        <v>#DIV/0!</v>
      </c>
      <c r="K178" s="157"/>
    </row>
    <row r="179" spans="1:11" x14ac:dyDescent="0.2">
      <c r="A179" s="430"/>
      <c r="B179" s="435"/>
      <c r="C179" s="432">
        <v>0</v>
      </c>
      <c r="D179" s="432">
        <v>0</v>
      </c>
      <c r="E179" s="432">
        <v>0</v>
      </c>
      <c r="F179" s="432">
        <v>0</v>
      </c>
      <c r="G179" s="432">
        <v>0</v>
      </c>
      <c r="H179" s="168">
        <f t="shared" si="7"/>
        <v>0</v>
      </c>
      <c r="I179" s="433" t="e">
        <f t="shared" si="9"/>
        <v>#DIV/0!</v>
      </c>
      <c r="J179" s="442" t="e">
        <f t="shared" si="8"/>
        <v>#DIV/0!</v>
      </c>
      <c r="K179" s="157"/>
    </row>
    <row r="180" spans="1:11" x14ac:dyDescent="0.2">
      <c r="A180" s="430"/>
      <c r="B180" s="436"/>
      <c r="C180" s="432">
        <v>0</v>
      </c>
      <c r="D180" s="432">
        <v>0</v>
      </c>
      <c r="E180" s="432">
        <v>0</v>
      </c>
      <c r="F180" s="432">
        <v>0</v>
      </c>
      <c r="G180" s="432">
        <v>0</v>
      </c>
      <c r="H180" s="168">
        <f t="shared" si="7"/>
        <v>0</v>
      </c>
      <c r="I180" s="433" t="e">
        <f t="shared" si="9"/>
        <v>#DIV/0!</v>
      </c>
      <c r="J180" s="442" t="e">
        <f t="shared" si="8"/>
        <v>#DIV/0!</v>
      </c>
      <c r="K180" s="157"/>
    </row>
    <row r="181" spans="1:11" x14ac:dyDescent="0.2">
      <c r="A181" s="430"/>
      <c r="B181" s="437"/>
      <c r="C181" s="432">
        <v>0</v>
      </c>
      <c r="D181" s="432">
        <v>0</v>
      </c>
      <c r="E181" s="432">
        <v>0</v>
      </c>
      <c r="F181" s="432">
        <v>0</v>
      </c>
      <c r="G181" s="432">
        <v>0</v>
      </c>
      <c r="H181" s="168">
        <f t="shared" si="7"/>
        <v>0</v>
      </c>
      <c r="I181" s="433" t="e">
        <f t="shared" si="9"/>
        <v>#DIV/0!</v>
      </c>
      <c r="J181" s="442" t="e">
        <f t="shared" si="8"/>
        <v>#DIV/0!</v>
      </c>
      <c r="K181" s="157"/>
    </row>
    <row r="182" spans="1:11" x14ac:dyDescent="0.2">
      <c r="A182" s="430"/>
      <c r="B182" s="438"/>
      <c r="C182" s="432">
        <v>0</v>
      </c>
      <c r="D182" s="432">
        <v>0</v>
      </c>
      <c r="E182" s="432">
        <v>0</v>
      </c>
      <c r="F182" s="432">
        <v>0</v>
      </c>
      <c r="G182" s="432">
        <v>0</v>
      </c>
      <c r="H182" s="168">
        <f t="shared" si="7"/>
        <v>0</v>
      </c>
      <c r="I182" s="433" t="e">
        <f t="shared" si="9"/>
        <v>#DIV/0!</v>
      </c>
      <c r="J182" s="442" t="e">
        <f t="shared" si="8"/>
        <v>#DIV/0!</v>
      </c>
      <c r="K182" s="166"/>
    </row>
    <row r="183" spans="1:11" x14ac:dyDescent="0.2">
      <c r="A183" s="430"/>
      <c r="B183" s="438"/>
      <c r="C183" s="432">
        <v>0</v>
      </c>
      <c r="D183" s="432">
        <v>0</v>
      </c>
      <c r="E183" s="432">
        <v>0</v>
      </c>
      <c r="F183" s="432">
        <v>0</v>
      </c>
      <c r="G183" s="432">
        <v>0</v>
      </c>
      <c r="H183" s="168">
        <f t="shared" si="7"/>
        <v>0</v>
      </c>
      <c r="I183" s="433" t="e">
        <f t="shared" si="9"/>
        <v>#DIV/0!</v>
      </c>
      <c r="J183" s="442" t="e">
        <f t="shared" si="8"/>
        <v>#DIV/0!</v>
      </c>
      <c r="K183" s="166"/>
    </row>
    <row r="184" spans="1:11" x14ac:dyDescent="0.2">
      <c r="A184" s="430"/>
      <c r="B184" s="438"/>
      <c r="C184" s="432">
        <v>0</v>
      </c>
      <c r="D184" s="432">
        <v>0</v>
      </c>
      <c r="E184" s="432">
        <v>0</v>
      </c>
      <c r="F184" s="432">
        <v>0</v>
      </c>
      <c r="G184" s="432">
        <v>0</v>
      </c>
      <c r="H184" s="168">
        <f t="shared" si="7"/>
        <v>0</v>
      </c>
      <c r="I184" s="433" t="e">
        <f t="shared" si="9"/>
        <v>#DIV/0!</v>
      </c>
      <c r="J184" s="442" t="e">
        <f t="shared" si="8"/>
        <v>#DIV/0!</v>
      </c>
      <c r="K184" s="166"/>
    </row>
    <row r="185" spans="1:11" x14ac:dyDescent="0.2">
      <c r="A185" s="430"/>
      <c r="B185" s="438"/>
      <c r="C185" s="432">
        <v>0</v>
      </c>
      <c r="D185" s="432">
        <v>0</v>
      </c>
      <c r="E185" s="432">
        <v>0</v>
      </c>
      <c r="F185" s="432">
        <v>0</v>
      </c>
      <c r="G185" s="432">
        <v>0</v>
      </c>
      <c r="H185" s="168">
        <f t="shared" si="7"/>
        <v>0</v>
      </c>
      <c r="I185" s="433" t="e">
        <f t="shared" si="9"/>
        <v>#DIV/0!</v>
      </c>
      <c r="J185" s="442" t="e">
        <f t="shared" si="8"/>
        <v>#DIV/0!</v>
      </c>
      <c r="K185" s="166"/>
    </row>
    <row r="186" spans="1:11" x14ac:dyDescent="0.2">
      <c r="A186" s="430"/>
      <c r="B186" s="438"/>
      <c r="C186" s="432">
        <v>0</v>
      </c>
      <c r="D186" s="432">
        <v>0</v>
      </c>
      <c r="E186" s="432">
        <v>0</v>
      </c>
      <c r="F186" s="432">
        <v>0</v>
      </c>
      <c r="G186" s="432">
        <v>0</v>
      </c>
      <c r="H186" s="168">
        <f t="shared" si="7"/>
        <v>0</v>
      </c>
      <c r="I186" s="433" t="e">
        <f t="shared" si="9"/>
        <v>#DIV/0!</v>
      </c>
      <c r="J186" s="442" t="e">
        <f t="shared" si="8"/>
        <v>#DIV/0!</v>
      </c>
      <c r="K186" s="166"/>
    </row>
    <row r="187" spans="1:11" x14ac:dyDescent="0.2">
      <c r="A187" s="430"/>
      <c r="B187" s="438"/>
      <c r="C187" s="432">
        <v>0</v>
      </c>
      <c r="D187" s="432">
        <v>0</v>
      </c>
      <c r="E187" s="432">
        <v>0</v>
      </c>
      <c r="F187" s="432">
        <v>0</v>
      </c>
      <c r="G187" s="432">
        <v>0</v>
      </c>
      <c r="H187" s="168">
        <f t="shared" si="7"/>
        <v>0</v>
      </c>
      <c r="I187" s="433" t="e">
        <f t="shared" si="9"/>
        <v>#DIV/0!</v>
      </c>
      <c r="J187" s="442" t="e">
        <f t="shared" si="8"/>
        <v>#DIV/0!</v>
      </c>
      <c r="K187" s="166"/>
    </row>
    <row r="188" spans="1:11" x14ac:dyDescent="0.2">
      <c r="A188" s="430"/>
      <c r="B188" s="438"/>
      <c r="C188" s="432">
        <v>0</v>
      </c>
      <c r="D188" s="432">
        <v>0</v>
      </c>
      <c r="E188" s="432">
        <v>0</v>
      </c>
      <c r="F188" s="432">
        <v>0</v>
      </c>
      <c r="G188" s="432">
        <v>0</v>
      </c>
      <c r="H188" s="168">
        <f t="shared" si="7"/>
        <v>0</v>
      </c>
      <c r="I188" s="433" t="e">
        <f t="shared" si="9"/>
        <v>#DIV/0!</v>
      </c>
      <c r="J188" s="442" t="e">
        <f t="shared" si="8"/>
        <v>#DIV/0!</v>
      </c>
      <c r="K188" s="166"/>
    </row>
    <row r="189" spans="1:11" x14ac:dyDescent="0.2">
      <c r="A189" s="430"/>
      <c r="B189" s="438"/>
      <c r="C189" s="432">
        <v>0</v>
      </c>
      <c r="D189" s="432">
        <v>0</v>
      </c>
      <c r="E189" s="432">
        <v>0</v>
      </c>
      <c r="F189" s="432">
        <v>0</v>
      </c>
      <c r="G189" s="432">
        <v>0</v>
      </c>
      <c r="H189" s="168">
        <f t="shared" si="7"/>
        <v>0</v>
      </c>
      <c r="I189" s="433" t="e">
        <f t="shared" si="9"/>
        <v>#DIV/0!</v>
      </c>
      <c r="J189" s="442" t="e">
        <f t="shared" si="8"/>
        <v>#DIV/0!</v>
      </c>
      <c r="K189" s="166"/>
    </row>
    <row r="190" spans="1:11" x14ac:dyDescent="0.2">
      <c r="A190" s="430"/>
      <c r="B190" s="438"/>
      <c r="C190" s="432">
        <v>0</v>
      </c>
      <c r="D190" s="432">
        <v>0</v>
      </c>
      <c r="E190" s="432">
        <v>0</v>
      </c>
      <c r="F190" s="432">
        <v>0</v>
      </c>
      <c r="G190" s="432">
        <v>0</v>
      </c>
      <c r="H190" s="168">
        <f t="shared" si="7"/>
        <v>0</v>
      </c>
      <c r="I190" s="433" t="e">
        <f t="shared" si="9"/>
        <v>#DIV/0!</v>
      </c>
      <c r="J190" s="442" t="e">
        <f t="shared" si="8"/>
        <v>#DIV/0!</v>
      </c>
      <c r="K190" s="166"/>
    </row>
    <row r="191" spans="1:11" x14ac:dyDescent="0.2">
      <c r="A191" s="430"/>
      <c r="B191" s="438"/>
      <c r="C191" s="432">
        <v>0</v>
      </c>
      <c r="D191" s="432">
        <v>0</v>
      </c>
      <c r="E191" s="432">
        <v>0</v>
      </c>
      <c r="F191" s="432">
        <v>0</v>
      </c>
      <c r="G191" s="432">
        <v>0</v>
      </c>
      <c r="H191" s="168">
        <f t="shared" si="7"/>
        <v>0</v>
      </c>
      <c r="I191" s="433" t="e">
        <f t="shared" si="9"/>
        <v>#DIV/0!</v>
      </c>
      <c r="J191" s="442" t="e">
        <f t="shared" si="8"/>
        <v>#DIV/0!</v>
      </c>
      <c r="K191" s="166"/>
    </row>
    <row r="192" spans="1:11" x14ac:dyDescent="0.2">
      <c r="A192" s="430"/>
      <c r="B192" s="438"/>
      <c r="C192" s="432">
        <v>0</v>
      </c>
      <c r="D192" s="432">
        <v>0</v>
      </c>
      <c r="E192" s="432">
        <v>0</v>
      </c>
      <c r="F192" s="432">
        <v>0</v>
      </c>
      <c r="G192" s="432">
        <v>0</v>
      </c>
      <c r="H192" s="168">
        <f t="shared" si="7"/>
        <v>0</v>
      </c>
      <c r="I192" s="433" t="e">
        <f t="shared" si="9"/>
        <v>#DIV/0!</v>
      </c>
      <c r="J192" s="442" t="e">
        <f t="shared" si="8"/>
        <v>#DIV/0!</v>
      </c>
      <c r="K192" s="166"/>
    </row>
    <row r="193" spans="1:11" x14ac:dyDescent="0.2">
      <c r="A193" s="430"/>
      <c r="B193" s="438"/>
      <c r="C193" s="432">
        <v>0</v>
      </c>
      <c r="D193" s="432">
        <v>0</v>
      </c>
      <c r="E193" s="432">
        <v>0</v>
      </c>
      <c r="F193" s="432">
        <v>0</v>
      </c>
      <c r="G193" s="432">
        <v>0</v>
      </c>
      <c r="H193" s="168">
        <f t="shared" si="7"/>
        <v>0</v>
      </c>
      <c r="I193" s="433" t="e">
        <f t="shared" si="9"/>
        <v>#DIV/0!</v>
      </c>
      <c r="J193" s="442" t="e">
        <f t="shared" si="8"/>
        <v>#DIV/0!</v>
      </c>
      <c r="K193" s="166"/>
    </row>
    <row r="194" spans="1:11" x14ac:dyDescent="0.2">
      <c r="A194" s="430"/>
      <c r="B194" s="438"/>
      <c r="C194" s="432">
        <v>0</v>
      </c>
      <c r="D194" s="432">
        <v>0</v>
      </c>
      <c r="E194" s="432">
        <v>0</v>
      </c>
      <c r="F194" s="432">
        <v>0</v>
      </c>
      <c r="G194" s="432">
        <v>0</v>
      </c>
      <c r="H194" s="168">
        <f t="shared" si="7"/>
        <v>0</v>
      </c>
      <c r="I194" s="433" t="e">
        <f t="shared" si="9"/>
        <v>#DIV/0!</v>
      </c>
      <c r="J194" s="442" t="e">
        <f t="shared" si="8"/>
        <v>#DIV/0!</v>
      </c>
      <c r="K194" s="166"/>
    </row>
    <row r="195" spans="1:11" x14ac:dyDescent="0.2">
      <c r="A195" s="430"/>
      <c r="B195" s="438"/>
      <c r="C195" s="432">
        <v>0</v>
      </c>
      <c r="D195" s="432">
        <v>0</v>
      </c>
      <c r="E195" s="432">
        <v>0</v>
      </c>
      <c r="F195" s="432">
        <v>0</v>
      </c>
      <c r="G195" s="432">
        <v>0</v>
      </c>
      <c r="H195" s="168">
        <f t="shared" si="7"/>
        <v>0</v>
      </c>
      <c r="I195" s="433" t="e">
        <f t="shared" si="9"/>
        <v>#DIV/0!</v>
      </c>
      <c r="J195" s="442" t="e">
        <f t="shared" si="8"/>
        <v>#DIV/0!</v>
      </c>
      <c r="K195" s="166"/>
    </row>
    <row r="196" spans="1:11" x14ac:dyDescent="0.2">
      <c r="A196" s="430"/>
      <c r="B196" s="438"/>
      <c r="C196" s="432">
        <v>0</v>
      </c>
      <c r="D196" s="432">
        <v>0</v>
      </c>
      <c r="E196" s="432">
        <v>0</v>
      </c>
      <c r="F196" s="432">
        <v>0</v>
      </c>
      <c r="G196" s="432">
        <v>0</v>
      </c>
      <c r="H196" s="168">
        <f t="shared" si="7"/>
        <v>0</v>
      </c>
      <c r="I196" s="433" t="e">
        <f t="shared" si="9"/>
        <v>#DIV/0!</v>
      </c>
      <c r="J196" s="442" t="e">
        <f t="shared" si="8"/>
        <v>#DIV/0!</v>
      </c>
      <c r="K196" s="166"/>
    </row>
    <row r="197" spans="1:11" x14ac:dyDescent="0.2">
      <c r="A197" s="430"/>
      <c r="B197" s="438"/>
      <c r="C197" s="432">
        <v>0</v>
      </c>
      <c r="D197" s="432">
        <v>0</v>
      </c>
      <c r="E197" s="432">
        <v>0</v>
      </c>
      <c r="F197" s="432">
        <v>0</v>
      </c>
      <c r="G197" s="432">
        <v>0</v>
      </c>
      <c r="H197" s="168">
        <f t="shared" si="7"/>
        <v>0</v>
      </c>
      <c r="I197" s="433" t="e">
        <f t="shared" si="9"/>
        <v>#DIV/0!</v>
      </c>
      <c r="J197" s="442" t="e">
        <f t="shared" si="8"/>
        <v>#DIV/0!</v>
      </c>
      <c r="K197" s="166"/>
    </row>
    <row r="198" spans="1:11" x14ac:dyDescent="0.2">
      <c r="A198" s="430"/>
      <c r="B198" s="438"/>
      <c r="C198" s="432">
        <v>0</v>
      </c>
      <c r="D198" s="432">
        <v>0</v>
      </c>
      <c r="E198" s="432">
        <v>0</v>
      </c>
      <c r="F198" s="432">
        <v>0</v>
      </c>
      <c r="G198" s="432">
        <v>0</v>
      </c>
      <c r="H198" s="168">
        <f t="shared" si="7"/>
        <v>0</v>
      </c>
      <c r="I198" s="433" t="e">
        <f t="shared" si="9"/>
        <v>#DIV/0!</v>
      </c>
      <c r="J198" s="442" t="e">
        <f t="shared" si="8"/>
        <v>#DIV/0!</v>
      </c>
      <c r="K198" s="166"/>
    </row>
    <row r="199" spans="1:11" x14ac:dyDescent="0.2">
      <c r="A199" s="430"/>
      <c r="B199" s="438"/>
      <c r="C199" s="432">
        <v>0</v>
      </c>
      <c r="D199" s="432">
        <v>0</v>
      </c>
      <c r="E199" s="432">
        <v>0</v>
      </c>
      <c r="F199" s="432">
        <v>0</v>
      </c>
      <c r="G199" s="432">
        <v>0</v>
      </c>
      <c r="H199" s="168">
        <f t="shared" si="7"/>
        <v>0</v>
      </c>
      <c r="I199" s="433" t="e">
        <f t="shared" si="9"/>
        <v>#DIV/0!</v>
      </c>
      <c r="J199" s="442" t="e">
        <f t="shared" si="8"/>
        <v>#DIV/0!</v>
      </c>
      <c r="K199" s="166"/>
    </row>
    <row r="200" spans="1:11" x14ac:dyDescent="0.2">
      <c r="A200" s="430"/>
      <c r="B200" s="438"/>
      <c r="C200" s="432">
        <v>0</v>
      </c>
      <c r="D200" s="432">
        <v>0</v>
      </c>
      <c r="E200" s="432">
        <v>0</v>
      </c>
      <c r="F200" s="432">
        <v>0</v>
      </c>
      <c r="G200" s="432">
        <v>0</v>
      </c>
      <c r="H200" s="168">
        <f t="shared" si="7"/>
        <v>0</v>
      </c>
      <c r="I200" s="433" t="e">
        <f t="shared" si="9"/>
        <v>#DIV/0!</v>
      </c>
      <c r="J200" s="442" t="e">
        <f t="shared" si="8"/>
        <v>#DIV/0!</v>
      </c>
      <c r="K200" s="166"/>
    </row>
    <row r="201" spans="1:11" x14ac:dyDescent="0.2">
      <c r="A201" s="430"/>
      <c r="B201" s="438"/>
      <c r="C201" s="432">
        <v>0</v>
      </c>
      <c r="D201" s="432">
        <v>0</v>
      </c>
      <c r="E201" s="432">
        <v>0</v>
      </c>
      <c r="F201" s="432">
        <v>0</v>
      </c>
      <c r="G201" s="432">
        <v>0</v>
      </c>
      <c r="H201" s="168">
        <f t="shared" si="7"/>
        <v>0</v>
      </c>
      <c r="I201" s="433" t="e">
        <f t="shared" si="9"/>
        <v>#DIV/0!</v>
      </c>
      <c r="J201" s="442" t="e">
        <f t="shared" si="8"/>
        <v>#DIV/0!</v>
      </c>
      <c r="K201" s="166"/>
    </row>
    <row r="202" spans="1:11" x14ac:dyDescent="0.2">
      <c r="A202" s="430"/>
      <c r="B202" s="438"/>
      <c r="C202" s="432">
        <v>0</v>
      </c>
      <c r="D202" s="432">
        <v>0</v>
      </c>
      <c r="E202" s="432">
        <v>0</v>
      </c>
      <c r="F202" s="432">
        <v>0</v>
      </c>
      <c r="G202" s="432">
        <v>0</v>
      </c>
      <c r="H202" s="168">
        <f t="shared" si="7"/>
        <v>0</v>
      </c>
      <c r="I202" s="433" t="e">
        <f t="shared" si="9"/>
        <v>#DIV/0!</v>
      </c>
      <c r="J202" s="442" t="e">
        <f t="shared" si="8"/>
        <v>#DIV/0!</v>
      </c>
      <c r="K202" s="166"/>
    </row>
    <row r="203" spans="1:11" x14ac:dyDescent="0.2">
      <c r="A203" s="430"/>
      <c r="B203" s="438"/>
      <c r="C203" s="432">
        <v>0</v>
      </c>
      <c r="D203" s="432">
        <v>0</v>
      </c>
      <c r="E203" s="432">
        <v>0</v>
      </c>
      <c r="F203" s="432">
        <v>0</v>
      </c>
      <c r="G203" s="432">
        <v>0</v>
      </c>
      <c r="H203" s="168">
        <f t="shared" ref="H203:H264" si="10">(+D203+E203)-G203</f>
        <v>0</v>
      </c>
      <c r="I203" s="433" t="e">
        <f t="shared" si="9"/>
        <v>#DIV/0!</v>
      </c>
      <c r="J203" s="442" t="e">
        <f t="shared" ref="J203:J264" si="11">G203/D203</f>
        <v>#DIV/0!</v>
      </c>
      <c r="K203" s="166"/>
    </row>
    <row r="204" spans="1:11" x14ac:dyDescent="0.2">
      <c r="A204" s="430"/>
      <c r="B204" s="438"/>
      <c r="C204" s="432">
        <v>0</v>
      </c>
      <c r="D204" s="432">
        <v>0</v>
      </c>
      <c r="E204" s="432">
        <v>0</v>
      </c>
      <c r="F204" s="432">
        <v>0</v>
      </c>
      <c r="G204" s="432">
        <v>0</v>
      </c>
      <c r="H204" s="168">
        <f t="shared" si="10"/>
        <v>0</v>
      </c>
      <c r="I204" s="433" t="e">
        <f t="shared" ref="I204:I264" si="12">+G204/F204</f>
        <v>#DIV/0!</v>
      </c>
      <c r="J204" s="442" t="e">
        <f t="shared" si="11"/>
        <v>#DIV/0!</v>
      </c>
      <c r="K204" s="166"/>
    </row>
    <row r="205" spans="1:11" x14ac:dyDescent="0.2">
      <c r="A205" s="430"/>
      <c r="B205" s="438"/>
      <c r="C205" s="432">
        <v>0</v>
      </c>
      <c r="D205" s="432">
        <v>0</v>
      </c>
      <c r="E205" s="432">
        <v>0</v>
      </c>
      <c r="F205" s="432">
        <v>0</v>
      </c>
      <c r="G205" s="432">
        <v>0</v>
      </c>
      <c r="H205" s="168">
        <f t="shared" si="10"/>
        <v>0</v>
      </c>
      <c r="I205" s="433" t="e">
        <f t="shared" si="12"/>
        <v>#DIV/0!</v>
      </c>
      <c r="J205" s="442" t="e">
        <f t="shared" si="11"/>
        <v>#DIV/0!</v>
      </c>
      <c r="K205" s="166"/>
    </row>
    <row r="206" spans="1:11" x14ac:dyDescent="0.2">
      <c r="A206" s="430"/>
      <c r="B206" s="438"/>
      <c r="C206" s="432">
        <v>0</v>
      </c>
      <c r="D206" s="432">
        <v>0</v>
      </c>
      <c r="E206" s="432">
        <v>0</v>
      </c>
      <c r="F206" s="432">
        <v>0</v>
      </c>
      <c r="G206" s="432">
        <v>0</v>
      </c>
      <c r="H206" s="168">
        <f t="shared" si="10"/>
        <v>0</v>
      </c>
      <c r="I206" s="433" t="e">
        <f t="shared" si="12"/>
        <v>#DIV/0!</v>
      </c>
      <c r="J206" s="442" t="e">
        <f t="shared" si="11"/>
        <v>#DIV/0!</v>
      </c>
      <c r="K206" s="166"/>
    </row>
    <row r="207" spans="1:11" x14ac:dyDescent="0.2">
      <c r="A207" s="430"/>
      <c r="B207" s="438"/>
      <c r="C207" s="432">
        <v>0</v>
      </c>
      <c r="D207" s="432">
        <v>0</v>
      </c>
      <c r="E207" s="432">
        <v>0</v>
      </c>
      <c r="F207" s="432">
        <v>0</v>
      </c>
      <c r="G207" s="432">
        <v>0</v>
      </c>
      <c r="H207" s="168">
        <f t="shared" si="10"/>
        <v>0</v>
      </c>
      <c r="I207" s="433" t="e">
        <f t="shared" si="12"/>
        <v>#DIV/0!</v>
      </c>
      <c r="J207" s="442" t="e">
        <f t="shared" si="11"/>
        <v>#DIV/0!</v>
      </c>
      <c r="K207" s="166"/>
    </row>
    <row r="208" spans="1:11" x14ac:dyDescent="0.2">
      <c r="A208" s="430"/>
      <c r="B208" s="438"/>
      <c r="C208" s="432">
        <v>0</v>
      </c>
      <c r="D208" s="432">
        <v>0</v>
      </c>
      <c r="E208" s="432">
        <v>0</v>
      </c>
      <c r="F208" s="432">
        <v>0</v>
      </c>
      <c r="G208" s="432">
        <v>0</v>
      </c>
      <c r="H208" s="168">
        <f t="shared" si="10"/>
        <v>0</v>
      </c>
      <c r="I208" s="433" t="e">
        <f t="shared" si="12"/>
        <v>#DIV/0!</v>
      </c>
      <c r="J208" s="442" t="e">
        <f t="shared" si="11"/>
        <v>#DIV/0!</v>
      </c>
      <c r="K208" s="166"/>
    </row>
    <row r="209" spans="1:11" x14ac:dyDescent="0.2">
      <c r="A209" s="430"/>
      <c r="B209" s="438"/>
      <c r="C209" s="432">
        <v>0</v>
      </c>
      <c r="D209" s="432">
        <v>0</v>
      </c>
      <c r="E209" s="432">
        <v>0</v>
      </c>
      <c r="F209" s="432">
        <v>0</v>
      </c>
      <c r="G209" s="432">
        <v>0</v>
      </c>
      <c r="H209" s="168">
        <f t="shared" si="10"/>
        <v>0</v>
      </c>
      <c r="I209" s="433" t="e">
        <f t="shared" si="12"/>
        <v>#DIV/0!</v>
      </c>
      <c r="J209" s="442" t="e">
        <f t="shared" si="11"/>
        <v>#DIV/0!</v>
      </c>
      <c r="K209" s="166"/>
    </row>
    <row r="210" spans="1:11" x14ac:dyDescent="0.2">
      <c r="A210" s="430"/>
      <c r="B210" s="438"/>
      <c r="C210" s="432">
        <v>0</v>
      </c>
      <c r="D210" s="432">
        <v>0</v>
      </c>
      <c r="E210" s="432">
        <v>0</v>
      </c>
      <c r="F210" s="432">
        <v>0</v>
      </c>
      <c r="G210" s="432">
        <v>0</v>
      </c>
      <c r="H210" s="168">
        <f t="shared" si="10"/>
        <v>0</v>
      </c>
      <c r="I210" s="433" t="e">
        <f t="shared" si="12"/>
        <v>#DIV/0!</v>
      </c>
      <c r="J210" s="442" t="e">
        <f t="shared" si="11"/>
        <v>#DIV/0!</v>
      </c>
      <c r="K210" s="166"/>
    </row>
    <row r="211" spans="1:11" x14ac:dyDescent="0.2">
      <c r="A211" s="430"/>
      <c r="B211" s="438"/>
      <c r="C211" s="432">
        <v>0</v>
      </c>
      <c r="D211" s="432">
        <v>0</v>
      </c>
      <c r="E211" s="432">
        <v>0</v>
      </c>
      <c r="F211" s="432">
        <v>0</v>
      </c>
      <c r="G211" s="432">
        <v>0</v>
      </c>
      <c r="H211" s="168">
        <f t="shared" si="10"/>
        <v>0</v>
      </c>
      <c r="I211" s="433" t="e">
        <f t="shared" si="12"/>
        <v>#DIV/0!</v>
      </c>
      <c r="J211" s="442" t="e">
        <f t="shared" si="11"/>
        <v>#DIV/0!</v>
      </c>
      <c r="K211" s="166"/>
    </row>
    <row r="212" spans="1:11" x14ac:dyDescent="0.2">
      <c r="A212" s="430"/>
      <c r="B212" s="438"/>
      <c r="C212" s="432">
        <v>0</v>
      </c>
      <c r="D212" s="432">
        <v>0</v>
      </c>
      <c r="E212" s="432">
        <v>0</v>
      </c>
      <c r="F212" s="432">
        <v>0</v>
      </c>
      <c r="G212" s="432">
        <v>0</v>
      </c>
      <c r="H212" s="168">
        <f t="shared" si="10"/>
        <v>0</v>
      </c>
      <c r="I212" s="433" t="e">
        <f t="shared" si="12"/>
        <v>#DIV/0!</v>
      </c>
      <c r="J212" s="442" t="e">
        <f t="shared" si="11"/>
        <v>#DIV/0!</v>
      </c>
      <c r="K212" s="166"/>
    </row>
    <row r="213" spans="1:11" x14ac:dyDescent="0.2">
      <c r="A213" s="430"/>
      <c r="B213" s="438"/>
      <c r="C213" s="432">
        <v>0</v>
      </c>
      <c r="D213" s="432">
        <v>0</v>
      </c>
      <c r="E213" s="432">
        <v>0</v>
      </c>
      <c r="F213" s="432">
        <v>0</v>
      </c>
      <c r="G213" s="432">
        <v>0</v>
      </c>
      <c r="H213" s="168">
        <f t="shared" si="10"/>
        <v>0</v>
      </c>
      <c r="I213" s="433" t="e">
        <f t="shared" si="12"/>
        <v>#DIV/0!</v>
      </c>
      <c r="J213" s="442" t="e">
        <f t="shared" si="11"/>
        <v>#DIV/0!</v>
      </c>
      <c r="K213" s="166"/>
    </row>
    <row r="214" spans="1:11" x14ac:dyDescent="0.2">
      <c r="A214" s="430"/>
      <c r="B214" s="438"/>
      <c r="C214" s="432">
        <v>0</v>
      </c>
      <c r="D214" s="432">
        <v>0</v>
      </c>
      <c r="E214" s="432">
        <v>0</v>
      </c>
      <c r="F214" s="432">
        <v>0</v>
      </c>
      <c r="G214" s="432">
        <v>0</v>
      </c>
      <c r="H214" s="168">
        <f t="shared" si="10"/>
        <v>0</v>
      </c>
      <c r="I214" s="433" t="e">
        <f t="shared" si="12"/>
        <v>#DIV/0!</v>
      </c>
      <c r="J214" s="442" t="e">
        <f t="shared" si="11"/>
        <v>#DIV/0!</v>
      </c>
      <c r="K214" s="166"/>
    </row>
    <row r="215" spans="1:11" x14ac:dyDescent="0.2">
      <c r="A215" s="430"/>
      <c r="B215" s="438"/>
      <c r="C215" s="432">
        <v>0</v>
      </c>
      <c r="D215" s="432">
        <v>0</v>
      </c>
      <c r="E215" s="432">
        <v>0</v>
      </c>
      <c r="F215" s="432">
        <v>0</v>
      </c>
      <c r="G215" s="432">
        <v>0</v>
      </c>
      <c r="H215" s="168">
        <f t="shared" si="10"/>
        <v>0</v>
      </c>
      <c r="I215" s="433" t="e">
        <f t="shared" si="12"/>
        <v>#DIV/0!</v>
      </c>
      <c r="J215" s="442" t="e">
        <f t="shared" si="11"/>
        <v>#DIV/0!</v>
      </c>
      <c r="K215" s="166"/>
    </row>
    <row r="216" spans="1:11" x14ac:dyDescent="0.2">
      <c r="A216" s="430"/>
      <c r="B216" s="438"/>
      <c r="C216" s="432">
        <v>0</v>
      </c>
      <c r="D216" s="432">
        <v>0</v>
      </c>
      <c r="E216" s="432">
        <v>0</v>
      </c>
      <c r="F216" s="432">
        <v>0</v>
      </c>
      <c r="G216" s="432">
        <v>0</v>
      </c>
      <c r="H216" s="168">
        <f t="shared" si="10"/>
        <v>0</v>
      </c>
      <c r="I216" s="433" t="e">
        <f t="shared" si="12"/>
        <v>#DIV/0!</v>
      </c>
      <c r="J216" s="442" t="e">
        <f t="shared" si="11"/>
        <v>#DIV/0!</v>
      </c>
      <c r="K216" s="166"/>
    </row>
    <row r="217" spans="1:11" x14ac:dyDescent="0.2">
      <c r="A217" s="430"/>
      <c r="B217" s="438"/>
      <c r="C217" s="432">
        <v>0</v>
      </c>
      <c r="D217" s="432">
        <v>0</v>
      </c>
      <c r="E217" s="432">
        <v>0</v>
      </c>
      <c r="F217" s="432">
        <v>0</v>
      </c>
      <c r="G217" s="432">
        <v>0</v>
      </c>
      <c r="H217" s="168">
        <f t="shared" si="10"/>
        <v>0</v>
      </c>
      <c r="I217" s="433" t="e">
        <f t="shared" si="12"/>
        <v>#DIV/0!</v>
      </c>
      <c r="J217" s="442" t="e">
        <f t="shared" si="11"/>
        <v>#DIV/0!</v>
      </c>
      <c r="K217" s="166"/>
    </row>
    <row r="218" spans="1:11" x14ac:dyDescent="0.2">
      <c r="A218" s="430"/>
      <c r="B218" s="438"/>
      <c r="C218" s="432">
        <v>0</v>
      </c>
      <c r="D218" s="432">
        <v>0</v>
      </c>
      <c r="E218" s="432">
        <v>0</v>
      </c>
      <c r="F218" s="432">
        <v>0</v>
      </c>
      <c r="G218" s="432">
        <v>0</v>
      </c>
      <c r="H218" s="168">
        <f t="shared" si="10"/>
        <v>0</v>
      </c>
      <c r="I218" s="433" t="e">
        <f t="shared" si="12"/>
        <v>#DIV/0!</v>
      </c>
      <c r="J218" s="442" t="e">
        <f t="shared" si="11"/>
        <v>#DIV/0!</v>
      </c>
      <c r="K218" s="166"/>
    </row>
    <row r="219" spans="1:11" x14ac:dyDescent="0.2">
      <c r="A219" s="430"/>
      <c r="B219" s="438"/>
      <c r="C219" s="432">
        <v>0</v>
      </c>
      <c r="D219" s="432">
        <v>0</v>
      </c>
      <c r="E219" s="432">
        <v>0</v>
      </c>
      <c r="F219" s="432">
        <v>0</v>
      </c>
      <c r="G219" s="432">
        <v>0</v>
      </c>
      <c r="H219" s="168">
        <f t="shared" si="10"/>
        <v>0</v>
      </c>
      <c r="I219" s="433" t="e">
        <f t="shared" si="12"/>
        <v>#DIV/0!</v>
      </c>
      <c r="J219" s="442" t="e">
        <f t="shared" si="11"/>
        <v>#DIV/0!</v>
      </c>
      <c r="K219" s="166"/>
    </row>
    <row r="220" spans="1:11" x14ac:dyDescent="0.2">
      <c r="A220" s="430"/>
      <c r="B220" s="438"/>
      <c r="C220" s="432">
        <v>0</v>
      </c>
      <c r="D220" s="432">
        <v>0</v>
      </c>
      <c r="E220" s="432">
        <v>0</v>
      </c>
      <c r="F220" s="432">
        <v>0</v>
      </c>
      <c r="G220" s="432">
        <v>0</v>
      </c>
      <c r="H220" s="168">
        <f t="shared" si="10"/>
        <v>0</v>
      </c>
      <c r="I220" s="433" t="e">
        <f t="shared" si="12"/>
        <v>#DIV/0!</v>
      </c>
      <c r="J220" s="442" t="e">
        <f t="shared" si="11"/>
        <v>#DIV/0!</v>
      </c>
      <c r="K220" s="166"/>
    </row>
    <row r="221" spans="1:11" x14ac:dyDescent="0.2">
      <c r="A221" s="430"/>
      <c r="B221" s="438"/>
      <c r="C221" s="432">
        <v>0</v>
      </c>
      <c r="D221" s="432">
        <v>0</v>
      </c>
      <c r="E221" s="432">
        <v>0</v>
      </c>
      <c r="F221" s="432">
        <v>0</v>
      </c>
      <c r="G221" s="432">
        <v>0</v>
      </c>
      <c r="H221" s="168">
        <f t="shared" si="10"/>
        <v>0</v>
      </c>
      <c r="I221" s="433" t="e">
        <f t="shared" si="12"/>
        <v>#DIV/0!</v>
      </c>
      <c r="J221" s="442" t="e">
        <f t="shared" si="11"/>
        <v>#DIV/0!</v>
      </c>
      <c r="K221" s="166"/>
    </row>
    <row r="222" spans="1:11" x14ac:dyDescent="0.2">
      <c r="A222" s="430"/>
      <c r="B222" s="438"/>
      <c r="C222" s="432">
        <v>0</v>
      </c>
      <c r="D222" s="432">
        <v>0</v>
      </c>
      <c r="E222" s="432">
        <v>0</v>
      </c>
      <c r="F222" s="432">
        <v>0</v>
      </c>
      <c r="G222" s="432">
        <v>0</v>
      </c>
      <c r="H222" s="168">
        <f t="shared" si="10"/>
        <v>0</v>
      </c>
      <c r="I222" s="433" t="e">
        <f t="shared" si="12"/>
        <v>#DIV/0!</v>
      </c>
      <c r="J222" s="442" t="e">
        <f t="shared" si="11"/>
        <v>#DIV/0!</v>
      </c>
      <c r="K222" s="166"/>
    </row>
    <row r="223" spans="1:11" x14ac:dyDescent="0.2">
      <c r="A223" s="430"/>
      <c r="B223" s="438"/>
      <c r="C223" s="432">
        <v>0</v>
      </c>
      <c r="D223" s="432">
        <v>0</v>
      </c>
      <c r="E223" s="432">
        <v>0</v>
      </c>
      <c r="F223" s="432">
        <v>0</v>
      </c>
      <c r="G223" s="432">
        <v>0</v>
      </c>
      <c r="H223" s="168">
        <f t="shared" si="10"/>
        <v>0</v>
      </c>
      <c r="I223" s="433" t="e">
        <f t="shared" si="12"/>
        <v>#DIV/0!</v>
      </c>
      <c r="J223" s="442" t="e">
        <f t="shared" si="11"/>
        <v>#DIV/0!</v>
      </c>
      <c r="K223" s="166"/>
    </row>
    <row r="224" spans="1:11" x14ac:dyDescent="0.2">
      <c r="A224" s="430"/>
      <c r="B224" s="438"/>
      <c r="C224" s="432">
        <v>0</v>
      </c>
      <c r="D224" s="432">
        <v>0</v>
      </c>
      <c r="E224" s="432">
        <v>0</v>
      </c>
      <c r="F224" s="432">
        <v>0</v>
      </c>
      <c r="G224" s="432">
        <v>0</v>
      </c>
      <c r="H224" s="168">
        <f t="shared" si="10"/>
        <v>0</v>
      </c>
      <c r="I224" s="433" t="e">
        <f t="shared" si="12"/>
        <v>#DIV/0!</v>
      </c>
      <c r="J224" s="442" t="e">
        <f t="shared" si="11"/>
        <v>#DIV/0!</v>
      </c>
      <c r="K224" s="166"/>
    </row>
    <row r="225" spans="1:11" x14ac:dyDescent="0.2">
      <c r="A225" s="430"/>
      <c r="B225" s="438"/>
      <c r="C225" s="432">
        <v>0</v>
      </c>
      <c r="D225" s="432">
        <v>0</v>
      </c>
      <c r="E225" s="432">
        <v>0</v>
      </c>
      <c r="F225" s="432">
        <v>0</v>
      </c>
      <c r="G225" s="432">
        <v>0</v>
      </c>
      <c r="H225" s="168">
        <f t="shared" si="10"/>
        <v>0</v>
      </c>
      <c r="I225" s="433" t="e">
        <f t="shared" si="12"/>
        <v>#DIV/0!</v>
      </c>
      <c r="J225" s="442" t="e">
        <f t="shared" si="11"/>
        <v>#DIV/0!</v>
      </c>
      <c r="K225" s="166"/>
    </row>
    <row r="226" spans="1:11" x14ac:dyDescent="0.2">
      <c r="A226" s="430"/>
      <c r="B226" s="438"/>
      <c r="C226" s="432">
        <v>0</v>
      </c>
      <c r="D226" s="432">
        <v>0</v>
      </c>
      <c r="E226" s="432">
        <v>0</v>
      </c>
      <c r="F226" s="432">
        <v>0</v>
      </c>
      <c r="G226" s="432">
        <v>0</v>
      </c>
      <c r="H226" s="168">
        <f t="shared" si="10"/>
        <v>0</v>
      </c>
      <c r="I226" s="433" t="e">
        <f t="shared" si="12"/>
        <v>#DIV/0!</v>
      </c>
      <c r="J226" s="442" t="e">
        <f t="shared" si="11"/>
        <v>#DIV/0!</v>
      </c>
      <c r="K226" s="166"/>
    </row>
    <row r="227" spans="1:11" x14ac:dyDescent="0.2">
      <c r="A227" s="430"/>
      <c r="B227" s="438"/>
      <c r="C227" s="432">
        <v>0</v>
      </c>
      <c r="D227" s="432">
        <v>0</v>
      </c>
      <c r="E227" s="432">
        <v>0</v>
      </c>
      <c r="F227" s="432">
        <v>0</v>
      </c>
      <c r="G227" s="432">
        <v>0</v>
      </c>
      <c r="H227" s="168">
        <f t="shared" si="10"/>
        <v>0</v>
      </c>
      <c r="I227" s="433" t="e">
        <f t="shared" si="12"/>
        <v>#DIV/0!</v>
      </c>
      <c r="J227" s="442" t="e">
        <f t="shared" si="11"/>
        <v>#DIV/0!</v>
      </c>
      <c r="K227" s="166"/>
    </row>
    <row r="228" spans="1:11" x14ac:dyDescent="0.2">
      <c r="A228" s="430"/>
      <c r="B228" s="438"/>
      <c r="C228" s="432">
        <v>0</v>
      </c>
      <c r="D228" s="432">
        <v>0</v>
      </c>
      <c r="E228" s="432">
        <v>0</v>
      </c>
      <c r="F228" s="432">
        <v>0</v>
      </c>
      <c r="G228" s="432">
        <v>0</v>
      </c>
      <c r="H228" s="168">
        <f t="shared" si="10"/>
        <v>0</v>
      </c>
      <c r="I228" s="433" t="e">
        <f t="shared" si="12"/>
        <v>#DIV/0!</v>
      </c>
      <c r="J228" s="442" t="e">
        <f t="shared" si="11"/>
        <v>#DIV/0!</v>
      </c>
      <c r="K228" s="166"/>
    </row>
    <row r="229" spans="1:11" x14ac:dyDescent="0.2">
      <c r="A229" s="430"/>
      <c r="B229" s="438"/>
      <c r="C229" s="432">
        <v>0</v>
      </c>
      <c r="D229" s="432">
        <v>0</v>
      </c>
      <c r="E229" s="432">
        <v>0</v>
      </c>
      <c r="F229" s="432">
        <v>0</v>
      </c>
      <c r="G229" s="432">
        <v>0</v>
      </c>
      <c r="H229" s="168">
        <f t="shared" si="10"/>
        <v>0</v>
      </c>
      <c r="I229" s="433" t="e">
        <f t="shared" si="12"/>
        <v>#DIV/0!</v>
      </c>
      <c r="J229" s="442" t="e">
        <f t="shared" si="11"/>
        <v>#DIV/0!</v>
      </c>
      <c r="K229" s="166"/>
    </row>
    <row r="230" spans="1:11" x14ac:dyDescent="0.2">
      <c r="A230" s="430"/>
      <c r="B230" s="438"/>
      <c r="C230" s="432">
        <v>0</v>
      </c>
      <c r="D230" s="432">
        <v>0</v>
      </c>
      <c r="E230" s="432">
        <v>0</v>
      </c>
      <c r="F230" s="432">
        <v>0</v>
      </c>
      <c r="G230" s="432">
        <v>0</v>
      </c>
      <c r="H230" s="168">
        <f t="shared" si="10"/>
        <v>0</v>
      </c>
      <c r="I230" s="433" t="e">
        <f t="shared" si="12"/>
        <v>#DIV/0!</v>
      </c>
      <c r="J230" s="442" t="e">
        <f t="shared" si="11"/>
        <v>#DIV/0!</v>
      </c>
      <c r="K230" s="166"/>
    </row>
    <row r="231" spans="1:11" x14ac:dyDescent="0.2">
      <c r="A231" s="430"/>
      <c r="B231" s="438"/>
      <c r="C231" s="432">
        <v>0</v>
      </c>
      <c r="D231" s="432">
        <v>0</v>
      </c>
      <c r="E231" s="432">
        <v>0</v>
      </c>
      <c r="F231" s="432">
        <v>0</v>
      </c>
      <c r="G231" s="432">
        <v>0</v>
      </c>
      <c r="H231" s="168">
        <f t="shared" si="10"/>
        <v>0</v>
      </c>
      <c r="I231" s="433" t="e">
        <f t="shared" si="12"/>
        <v>#DIV/0!</v>
      </c>
      <c r="J231" s="442" t="e">
        <f t="shared" si="11"/>
        <v>#DIV/0!</v>
      </c>
      <c r="K231" s="166"/>
    </row>
    <row r="232" spans="1:11" x14ac:dyDescent="0.2">
      <c r="A232" s="430"/>
      <c r="B232" s="438"/>
      <c r="C232" s="432">
        <v>0</v>
      </c>
      <c r="D232" s="432">
        <v>0</v>
      </c>
      <c r="E232" s="432">
        <v>0</v>
      </c>
      <c r="F232" s="432">
        <v>0</v>
      </c>
      <c r="G232" s="432">
        <v>0</v>
      </c>
      <c r="H232" s="168">
        <f t="shared" si="10"/>
        <v>0</v>
      </c>
      <c r="I232" s="433" t="e">
        <f t="shared" si="12"/>
        <v>#DIV/0!</v>
      </c>
      <c r="J232" s="442" t="e">
        <f t="shared" si="11"/>
        <v>#DIV/0!</v>
      </c>
      <c r="K232" s="166"/>
    </row>
    <row r="233" spans="1:11" x14ac:dyDescent="0.2">
      <c r="A233" s="430"/>
      <c r="B233" s="438"/>
      <c r="C233" s="432">
        <v>0</v>
      </c>
      <c r="D233" s="432">
        <v>0</v>
      </c>
      <c r="E233" s="432">
        <v>0</v>
      </c>
      <c r="F233" s="432">
        <v>0</v>
      </c>
      <c r="G233" s="432">
        <v>0</v>
      </c>
      <c r="H233" s="168">
        <f t="shared" si="10"/>
        <v>0</v>
      </c>
      <c r="I233" s="433" t="e">
        <f t="shared" si="12"/>
        <v>#DIV/0!</v>
      </c>
      <c r="J233" s="442" t="e">
        <f t="shared" si="11"/>
        <v>#DIV/0!</v>
      </c>
      <c r="K233" s="166"/>
    </row>
    <row r="234" spans="1:11" x14ac:dyDescent="0.2">
      <c r="A234" s="430"/>
      <c r="B234" s="438"/>
      <c r="C234" s="432">
        <v>0</v>
      </c>
      <c r="D234" s="432">
        <v>0</v>
      </c>
      <c r="E234" s="432">
        <v>0</v>
      </c>
      <c r="F234" s="432">
        <v>0</v>
      </c>
      <c r="G234" s="432">
        <v>0</v>
      </c>
      <c r="H234" s="168">
        <f t="shared" si="10"/>
        <v>0</v>
      </c>
      <c r="I234" s="433" t="e">
        <f t="shared" si="12"/>
        <v>#DIV/0!</v>
      </c>
      <c r="J234" s="442" t="e">
        <f t="shared" si="11"/>
        <v>#DIV/0!</v>
      </c>
      <c r="K234" s="166"/>
    </row>
    <row r="235" spans="1:11" x14ac:dyDescent="0.2">
      <c r="A235" s="430"/>
      <c r="B235" s="438"/>
      <c r="C235" s="432">
        <v>0</v>
      </c>
      <c r="D235" s="432">
        <v>0</v>
      </c>
      <c r="E235" s="432">
        <v>0</v>
      </c>
      <c r="F235" s="432">
        <v>0</v>
      </c>
      <c r="G235" s="432">
        <v>0</v>
      </c>
      <c r="H235" s="168">
        <f t="shared" si="10"/>
        <v>0</v>
      </c>
      <c r="I235" s="433" t="e">
        <f t="shared" si="12"/>
        <v>#DIV/0!</v>
      </c>
      <c r="J235" s="442" t="e">
        <f t="shared" si="11"/>
        <v>#DIV/0!</v>
      </c>
      <c r="K235" s="166"/>
    </row>
    <row r="236" spans="1:11" x14ac:dyDescent="0.2">
      <c r="A236" s="430"/>
      <c r="B236" s="438"/>
      <c r="C236" s="432">
        <v>0</v>
      </c>
      <c r="D236" s="432">
        <v>0</v>
      </c>
      <c r="E236" s="432">
        <v>0</v>
      </c>
      <c r="F236" s="432">
        <v>0</v>
      </c>
      <c r="G236" s="432">
        <v>0</v>
      </c>
      <c r="H236" s="168">
        <f t="shared" si="10"/>
        <v>0</v>
      </c>
      <c r="I236" s="433" t="e">
        <f t="shared" si="12"/>
        <v>#DIV/0!</v>
      </c>
      <c r="J236" s="442" t="e">
        <f t="shared" si="11"/>
        <v>#DIV/0!</v>
      </c>
      <c r="K236" s="166"/>
    </row>
    <row r="237" spans="1:11" x14ac:dyDescent="0.2">
      <c r="A237" s="430"/>
      <c r="B237" s="438"/>
      <c r="C237" s="432">
        <v>0</v>
      </c>
      <c r="D237" s="432">
        <v>0</v>
      </c>
      <c r="E237" s="432">
        <v>0</v>
      </c>
      <c r="F237" s="432">
        <v>0</v>
      </c>
      <c r="G237" s="432">
        <v>0</v>
      </c>
      <c r="H237" s="168">
        <f t="shared" si="10"/>
        <v>0</v>
      </c>
      <c r="I237" s="433" t="e">
        <f t="shared" si="12"/>
        <v>#DIV/0!</v>
      </c>
      <c r="J237" s="442" t="e">
        <f t="shared" si="11"/>
        <v>#DIV/0!</v>
      </c>
      <c r="K237" s="166"/>
    </row>
    <row r="238" spans="1:11" x14ac:dyDescent="0.2">
      <c r="A238" s="430"/>
      <c r="B238" s="438"/>
      <c r="C238" s="432">
        <v>0</v>
      </c>
      <c r="D238" s="432">
        <v>0</v>
      </c>
      <c r="E238" s="432">
        <v>0</v>
      </c>
      <c r="F238" s="432">
        <v>0</v>
      </c>
      <c r="G238" s="432">
        <v>0</v>
      </c>
      <c r="H238" s="168">
        <f t="shared" si="10"/>
        <v>0</v>
      </c>
      <c r="I238" s="433" t="e">
        <f t="shared" si="12"/>
        <v>#DIV/0!</v>
      </c>
      <c r="J238" s="442" t="e">
        <f t="shared" si="11"/>
        <v>#DIV/0!</v>
      </c>
      <c r="K238" s="166"/>
    </row>
    <row r="239" spans="1:11" x14ac:dyDescent="0.2">
      <c r="A239" s="430"/>
      <c r="B239" s="438"/>
      <c r="C239" s="432">
        <v>0</v>
      </c>
      <c r="D239" s="432">
        <v>0</v>
      </c>
      <c r="E239" s="432">
        <v>0</v>
      </c>
      <c r="F239" s="432">
        <v>0</v>
      </c>
      <c r="G239" s="432">
        <v>0</v>
      </c>
      <c r="H239" s="168">
        <f t="shared" si="10"/>
        <v>0</v>
      </c>
      <c r="I239" s="433" t="e">
        <f t="shared" si="12"/>
        <v>#DIV/0!</v>
      </c>
      <c r="J239" s="442" t="e">
        <f t="shared" si="11"/>
        <v>#DIV/0!</v>
      </c>
      <c r="K239" s="166"/>
    </row>
    <row r="240" spans="1:11" x14ac:dyDescent="0.2">
      <c r="A240" s="430"/>
      <c r="B240" s="438"/>
      <c r="C240" s="432">
        <v>0</v>
      </c>
      <c r="D240" s="432">
        <v>0</v>
      </c>
      <c r="E240" s="432">
        <v>0</v>
      </c>
      <c r="F240" s="432">
        <v>0</v>
      </c>
      <c r="G240" s="432">
        <v>0</v>
      </c>
      <c r="H240" s="168">
        <f t="shared" si="10"/>
        <v>0</v>
      </c>
      <c r="I240" s="433" t="e">
        <f t="shared" si="12"/>
        <v>#DIV/0!</v>
      </c>
      <c r="J240" s="442" t="e">
        <f t="shared" si="11"/>
        <v>#DIV/0!</v>
      </c>
      <c r="K240" s="166"/>
    </row>
    <row r="241" spans="1:11" x14ac:dyDescent="0.2">
      <c r="A241" s="430"/>
      <c r="B241" s="438"/>
      <c r="C241" s="432">
        <v>0</v>
      </c>
      <c r="D241" s="432">
        <v>0</v>
      </c>
      <c r="E241" s="432">
        <v>0</v>
      </c>
      <c r="F241" s="432">
        <v>0</v>
      </c>
      <c r="G241" s="432">
        <v>0</v>
      </c>
      <c r="H241" s="168">
        <f t="shared" si="10"/>
        <v>0</v>
      </c>
      <c r="I241" s="433" t="e">
        <f t="shared" si="12"/>
        <v>#DIV/0!</v>
      </c>
      <c r="J241" s="442" t="e">
        <f t="shared" si="11"/>
        <v>#DIV/0!</v>
      </c>
      <c r="K241" s="166"/>
    </row>
    <row r="242" spans="1:11" x14ac:dyDescent="0.2">
      <c r="A242" s="430"/>
      <c r="B242" s="438"/>
      <c r="C242" s="432">
        <v>0</v>
      </c>
      <c r="D242" s="432">
        <v>0</v>
      </c>
      <c r="E242" s="432">
        <v>0</v>
      </c>
      <c r="F242" s="432">
        <v>0</v>
      </c>
      <c r="G242" s="432">
        <v>0</v>
      </c>
      <c r="H242" s="168">
        <f t="shared" si="10"/>
        <v>0</v>
      </c>
      <c r="I242" s="433" t="e">
        <f t="shared" si="12"/>
        <v>#DIV/0!</v>
      </c>
      <c r="J242" s="442" t="e">
        <f t="shared" si="11"/>
        <v>#DIV/0!</v>
      </c>
      <c r="K242" s="166"/>
    </row>
    <row r="243" spans="1:11" x14ac:dyDescent="0.2">
      <c r="A243" s="430"/>
      <c r="B243" s="438"/>
      <c r="C243" s="432">
        <v>0</v>
      </c>
      <c r="D243" s="432">
        <v>0</v>
      </c>
      <c r="E243" s="432">
        <v>0</v>
      </c>
      <c r="F243" s="432">
        <v>0</v>
      </c>
      <c r="G243" s="432">
        <v>0</v>
      </c>
      <c r="H243" s="168">
        <f t="shared" si="10"/>
        <v>0</v>
      </c>
      <c r="I243" s="433" t="e">
        <f t="shared" si="12"/>
        <v>#DIV/0!</v>
      </c>
      <c r="J243" s="442" t="e">
        <f t="shared" si="11"/>
        <v>#DIV/0!</v>
      </c>
      <c r="K243" s="166"/>
    </row>
    <row r="244" spans="1:11" x14ac:dyDescent="0.2">
      <c r="A244" s="430"/>
      <c r="B244" s="438"/>
      <c r="C244" s="432">
        <v>0</v>
      </c>
      <c r="D244" s="432">
        <v>0</v>
      </c>
      <c r="E244" s="432">
        <v>0</v>
      </c>
      <c r="F244" s="432">
        <v>0</v>
      </c>
      <c r="G244" s="432">
        <v>0</v>
      </c>
      <c r="H244" s="168">
        <f t="shared" si="10"/>
        <v>0</v>
      </c>
      <c r="I244" s="433" t="e">
        <f t="shared" si="12"/>
        <v>#DIV/0!</v>
      </c>
      <c r="J244" s="442" t="e">
        <f t="shared" si="11"/>
        <v>#DIV/0!</v>
      </c>
      <c r="K244" s="166"/>
    </row>
    <row r="245" spans="1:11" x14ac:dyDescent="0.2">
      <c r="A245" s="430"/>
      <c r="B245" s="438"/>
      <c r="C245" s="432">
        <v>0</v>
      </c>
      <c r="D245" s="432">
        <v>0</v>
      </c>
      <c r="E245" s="432">
        <v>0</v>
      </c>
      <c r="F245" s="432">
        <v>0</v>
      </c>
      <c r="G245" s="432">
        <v>0</v>
      </c>
      <c r="H245" s="168">
        <f t="shared" si="10"/>
        <v>0</v>
      </c>
      <c r="I245" s="433" t="e">
        <f t="shared" si="12"/>
        <v>#DIV/0!</v>
      </c>
      <c r="J245" s="442" t="e">
        <f t="shared" si="11"/>
        <v>#DIV/0!</v>
      </c>
      <c r="K245" s="166"/>
    </row>
    <row r="246" spans="1:11" x14ac:dyDescent="0.2">
      <c r="A246" s="430"/>
      <c r="B246" s="438"/>
      <c r="C246" s="432">
        <v>0</v>
      </c>
      <c r="D246" s="432">
        <v>0</v>
      </c>
      <c r="E246" s="432">
        <v>0</v>
      </c>
      <c r="F246" s="432">
        <v>0</v>
      </c>
      <c r="G246" s="432">
        <v>0</v>
      </c>
      <c r="H246" s="168">
        <f t="shared" si="10"/>
        <v>0</v>
      </c>
      <c r="I246" s="433" t="e">
        <f t="shared" si="12"/>
        <v>#DIV/0!</v>
      </c>
      <c r="J246" s="442" t="e">
        <f t="shared" si="11"/>
        <v>#DIV/0!</v>
      </c>
      <c r="K246" s="166"/>
    </row>
    <row r="247" spans="1:11" x14ac:dyDescent="0.2">
      <c r="A247" s="430"/>
      <c r="B247" s="438"/>
      <c r="C247" s="432">
        <v>0</v>
      </c>
      <c r="D247" s="432">
        <v>0</v>
      </c>
      <c r="E247" s="432">
        <v>0</v>
      </c>
      <c r="F247" s="432">
        <v>0</v>
      </c>
      <c r="G247" s="432">
        <v>0</v>
      </c>
      <c r="H247" s="168">
        <f t="shared" si="10"/>
        <v>0</v>
      </c>
      <c r="I247" s="433" t="e">
        <f t="shared" si="12"/>
        <v>#DIV/0!</v>
      </c>
      <c r="J247" s="442" t="e">
        <f t="shared" si="11"/>
        <v>#DIV/0!</v>
      </c>
      <c r="K247" s="166"/>
    </row>
    <row r="248" spans="1:11" x14ac:dyDescent="0.2">
      <c r="A248" s="430"/>
      <c r="B248" s="438"/>
      <c r="C248" s="432">
        <v>0</v>
      </c>
      <c r="D248" s="432">
        <v>0</v>
      </c>
      <c r="E248" s="432">
        <v>0</v>
      </c>
      <c r="F248" s="432">
        <v>0</v>
      </c>
      <c r="G248" s="432">
        <v>0</v>
      </c>
      <c r="H248" s="168">
        <f t="shared" si="10"/>
        <v>0</v>
      </c>
      <c r="I248" s="433" t="e">
        <f t="shared" si="12"/>
        <v>#DIV/0!</v>
      </c>
      <c r="J248" s="442" t="e">
        <f t="shared" si="11"/>
        <v>#DIV/0!</v>
      </c>
      <c r="K248" s="166"/>
    </row>
    <row r="249" spans="1:11" x14ac:dyDescent="0.2">
      <c r="A249" s="430"/>
      <c r="B249" s="438"/>
      <c r="C249" s="432">
        <v>0</v>
      </c>
      <c r="D249" s="432">
        <v>0</v>
      </c>
      <c r="E249" s="432">
        <v>0</v>
      </c>
      <c r="F249" s="432">
        <v>0</v>
      </c>
      <c r="G249" s="432">
        <v>0</v>
      </c>
      <c r="H249" s="168">
        <f t="shared" si="10"/>
        <v>0</v>
      </c>
      <c r="I249" s="433" t="e">
        <f t="shared" si="12"/>
        <v>#DIV/0!</v>
      </c>
      <c r="J249" s="442" t="e">
        <f t="shared" si="11"/>
        <v>#DIV/0!</v>
      </c>
      <c r="K249" s="166"/>
    </row>
    <row r="250" spans="1:11" x14ac:dyDescent="0.2">
      <c r="A250" s="430"/>
      <c r="B250" s="438"/>
      <c r="C250" s="432">
        <v>0</v>
      </c>
      <c r="D250" s="432">
        <v>0</v>
      </c>
      <c r="E250" s="432">
        <v>0</v>
      </c>
      <c r="F250" s="432">
        <v>0</v>
      </c>
      <c r="G250" s="432">
        <v>0</v>
      </c>
      <c r="H250" s="168">
        <f t="shared" si="10"/>
        <v>0</v>
      </c>
      <c r="I250" s="433" t="e">
        <f t="shared" si="12"/>
        <v>#DIV/0!</v>
      </c>
      <c r="J250" s="442" t="e">
        <f t="shared" si="11"/>
        <v>#DIV/0!</v>
      </c>
      <c r="K250" s="166"/>
    </row>
    <row r="251" spans="1:11" x14ac:dyDescent="0.2">
      <c r="A251" s="430"/>
      <c r="B251" s="438"/>
      <c r="C251" s="432">
        <v>0</v>
      </c>
      <c r="D251" s="432">
        <v>0</v>
      </c>
      <c r="E251" s="432">
        <v>0</v>
      </c>
      <c r="F251" s="432">
        <v>0</v>
      </c>
      <c r="G251" s="432">
        <v>0</v>
      </c>
      <c r="H251" s="168">
        <f t="shared" si="10"/>
        <v>0</v>
      </c>
      <c r="I251" s="433" t="e">
        <f t="shared" si="12"/>
        <v>#DIV/0!</v>
      </c>
      <c r="J251" s="442" t="e">
        <f t="shared" si="11"/>
        <v>#DIV/0!</v>
      </c>
      <c r="K251" s="166"/>
    </row>
    <row r="252" spans="1:11" x14ac:dyDescent="0.2">
      <c r="A252" s="430"/>
      <c r="B252" s="438"/>
      <c r="C252" s="432">
        <v>0</v>
      </c>
      <c r="D252" s="432">
        <v>0</v>
      </c>
      <c r="E252" s="432">
        <v>0</v>
      </c>
      <c r="F252" s="432">
        <v>0</v>
      </c>
      <c r="G252" s="432">
        <v>0</v>
      </c>
      <c r="H252" s="168">
        <f t="shared" si="10"/>
        <v>0</v>
      </c>
      <c r="I252" s="433" t="e">
        <f t="shared" si="12"/>
        <v>#DIV/0!</v>
      </c>
      <c r="J252" s="442" t="e">
        <f t="shared" si="11"/>
        <v>#DIV/0!</v>
      </c>
      <c r="K252" s="166"/>
    </row>
    <row r="253" spans="1:11" x14ac:dyDescent="0.2">
      <c r="A253" s="430"/>
      <c r="B253" s="438"/>
      <c r="C253" s="432">
        <v>0</v>
      </c>
      <c r="D253" s="432">
        <v>0</v>
      </c>
      <c r="E253" s="432">
        <v>0</v>
      </c>
      <c r="F253" s="432">
        <v>0</v>
      </c>
      <c r="G253" s="432">
        <v>0</v>
      </c>
      <c r="H253" s="168">
        <f t="shared" si="10"/>
        <v>0</v>
      </c>
      <c r="I253" s="433" t="e">
        <f t="shared" si="12"/>
        <v>#DIV/0!</v>
      </c>
      <c r="J253" s="442" t="e">
        <f t="shared" si="11"/>
        <v>#DIV/0!</v>
      </c>
      <c r="K253" s="166"/>
    </row>
    <row r="254" spans="1:11" x14ac:dyDescent="0.2">
      <c r="A254" s="430"/>
      <c r="B254" s="438"/>
      <c r="C254" s="432">
        <v>0</v>
      </c>
      <c r="D254" s="432">
        <v>0</v>
      </c>
      <c r="E254" s="432">
        <v>0</v>
      </c>
      <c r="F254" s="432">
        <v>0</v>
      </c>
      <c r="G254" s="432">
        <v>0</v>
      </c>
      <c r="H254" s="168">
        <f t="shared" si="10"/>
        <v>0</v>
      </c>
      <c r="I254" s="433" t="e">
        <f t="shared" si="12"/>
        <v>#DIV/0!</v>
      </c>
      <c r="J254" s="442" t="e">
        <f t="shared" si="11"/>
        <v>#DIV/0!</v>
      </c>
      <c r="K254" s="166"/>
    </row>
    <row r="255" spans="1:11" x14ac:dyDescent="0.2">
      <c r="A255" s="430"/>
      <c r="B255" s="438"/>
      <c r="C255" s="432">
        <v>0</v>
      </c>
      <c r="D255" s="432">
        <v>0</v>
      </c>
      <c r="E255" s="432">
        <v>0</v>
      </c>
      <c r="F255" s="432">
        <v>0</v>
      </c>
      <c r="G255" s="432">
        <v>0</v>
      </c>
      <c r="H255" s="168">
        <f t="shared" si="10"/>
        <v>0</v>
      </c>
      <c r="I255" s="433" t="e">
        <f t="shared" si="12"/>
        <v>#DIV/0!</v>
      </c>
      <c r="J255" s="442" t="e">
        <f t="shared" si="11"/>
        <v>#DIV/0!</v>
      </c>
      <c r="K255" s="166"/>
    </row>
    <row r="256" spans="1:11" x14ac:dyDescent="0.2">
      <c r="A256" s="430"/>
      <c r="B256" s="438"/>
      <c r="C256" s="432">
        <v>0</v>
      </c>
      <c r="D256" s="432">
        <v>0</v>
      </c>
      <c r="E256" s="432">
        <v>0</v>
      </c>
      <c r="F256" s="432">
        <v>0</v>
      </c>
      <c r="G256" s="432">
        <v>0</v>
      </c>
      <c r="H256" s="168">
        <f t="shared" si="10"/>
        <v>0</v>
      </c>
      <c r="I256" s="433" t="e">
        <f t="shared" si="12"/>
        <v>#DIV/0!</v>
      </c>
      <c r="J256" s="442" t="e">
        <f t="shared" si="11"/>
        <v>#DIV/0!</v>
      </c>
      <c r="K256" s="166"/>
    </row>
    <row r="257" spans="1:11" x14ac:dyDescent="0.2">
      <c r="A257" s="430"/>
      <c r="B257" s="438"/>
      <c r="C257" s="432">
        <v>0</v>
      </c>
      <c r="D257" s="432">
        <v>0</v>
      </c>
      <c r="E257" s="432">
        <v>0</v>
      </c>
      <c r="F257" s="432">
        <v>0</v>
      </c>
      <c r="G257" s="432">
        <v>0</v>
      </c>
      <c r="H257" s="168">
        <f t="shared" si="10"/>
        <v>0</v>
      </c>
      <c r="I257" s="433" t="e">
        <f t="shared" si="12"/>
        <v>#DIV/0!</v>
      </c>
      <c r="J257" s="442" t="e">
        <f t="shared" si="11"/>
        <v>#DIV/0!</v>
      </c>
      <c r="K257" s="166"/>
    </row>
    <row r="258" spans="1:11" x14ac:dyDescent="0.2">
      <c r="A258" s="430"/>
      <c r="B258" s="438"/>
      <c r="C258" s="432">
        <v>0</v>
      </c>
      <c r="D258" s="432">
        <v>0</v>
      </c>
      <c r="E258" s="432">
        <v>0</v>
      </c>
      <c r="F258" s="432">
        <v>0</v>
      </c>
      <c r="G258" s="432">
        <v>0</v>
      </c>
      <c r="H258" s="168">
        <f t="shared" si="10"/>
        <v>0</v>
      </c>
      <c r="I258" s="433" t="e">
        <f t="shared" si="12"/>
        <v>#DIV/0!</v>
      </c>
      <c r="J258" s="442" t="e">
        <f t="shared" si="11"/>
        <v>#DIV/0!</v>
      </c>
      <c r="K258" s="166"/>
    </row>
    <row r="259" spans="1:11" x14ac:dyDescent="0.2">
      <c r="A259" s="430"/>
      <c r="B259" s="438"/>
      <c r="C259" s="432">
        <v>0</v>
      </c>
      <c r="D259" s="432">
        <v>0</v>
      </c>
      <c r="E259" s="432">
        <v>0</v>
      </c>
      <c r="F259" s="432">
        <v>0</v>
      </c>
      <c r="G259" s="432">
        <v>0</v>
      </c>
      <c r="H259" s="168">
        <f t="shared" si="10"/>
        <v>0</v>
      </c>
      <c r="I259" s="433" t="e">
        <f t="shared" si="12"/>
        <v>#DIV/0!</v>
      </c>
      <c r="J259" s="442" t="e">
        <f t="shared" si="11"/>
        <v>#DIV/0!</v>
      </c>
      <c r="K259" s="166"/>
    </row>
    <row r="260" spans="1:11" x14ac:dyDescent="0.2">
      <c r="A260" s="430"/>
      <c r="B260" s="438"/>
      <c r="C260" s="432">
        <v>0</v>
      </c>
      <c r="D260" s="432">
        <v>0</v>
      </c>
      <c r="E260" s="432">
        <v>0</v>
      </c>
      <c r="F260" s="432">
        <v>0</v>
      </c>
      <c r="G260" s="432">
        <v>0</v>
      </c>
      <c r="H260" s="168">
        <f t="shared" si="10"/>
        <v>0</v>
      </c>
      <c r="I260" s="433" t="e">
        <f t="shared" si="12"/>
        <v>#DIV/0!</v>
      </c>
      <c r="J260" s="442" t="e">
        <f t="shared" si="11"/>
        <v>#DIV/0!</v>
      </c>
      <c r="K260" s="166"/>
    </row>
    <row r="261" spans="1:11" x14ac:dyDescent="0.2">
      <c r="A261" s="430"/>
      <c r="B261" s="439"/>
      <c r="C261" s="432">
        <v>0</v>
      </c>
      <c r="D261" s="432">
        <v>0</v>
      </c>
      <c r="E261" s="432">
        <v>0</v>
      </c>
      <c r="F261" s="432">
        <v>0</v>
      </c>
      <c r="G261" s="432">
        <v>0</v>
      </c>
      <c r="H261" s="168">
        <f t="shared" si="10"/>
        <v>0</v>
      </c>
      <c r="I261" s="433" t="e">
        <f t="shared" si="12"/>
        <v>#DIV/0!</v>
      </c>
      <c r="J261" s="442" t="e">
        <f t="shared" si="11"/>
        <v>#DIV/0!</v>
      </c>
      <c r="K261" s="166"/>
    </row>
    <row r="262" spans="1:11" x14ac:dyDescent="0.2">
      <c r="A262" s="430"/>
      <c r="B262" s="438"/>
      <c r="C262" s="432">
        <v>0</v>
      </c>
      <c r="D262" s="432">
        <v>0</v>
      </c>
      <c r="E262" s="432">
        <v>0</v>
      </c>
      <c r="F262" s="432">
        <v>0</v>
      </c>
      <c r="G262" s="432">
        <v>0</v>
      </c>
      <c r="H262" s="168">
        <f t="shared" si="10"/>
        <v>0</v>
      </c>
      <c r="I262" s="433" t="e">
        <f t="shared" si="12"/>
        <v>#DIV/0!</v>
      </c>
      <c r="J262" s="442" t="e">
        <f t="shared" si="11"/>
        <v>#DIV/0!</v>
      </c>
      <c r="K262" s="166"/>
    </row>
    <row r="263" spans="1:11" x14ac:dyDescent="0.2">
      <c r="A263" s="430"/>
      <c r="B263" s="439"/>
      <c r="C263" s="432">
        <v>0</v>
      </c>
      <c r="D263" s="432">
        <v>0</v>
      </c>
      <c r="E263" s="432">
        <v>0</v>
      </c>
      <c r="F263" s="432">
        <v>0</v>
      </c>
      <c r="G263" s="432">
        <v>0</v>
      </c>
      <c r="H263" s="168">
        <f t="shared" si="10"/>
        <v>0</v>
      </c>
      <c r="I263" s="433" t="e">
        <f t="shared" si="12"/>
        <v>#DIV/0!</v>
      </c>
      <c r="J263" s="442" t="e">
        <f t="shared" si="11"/>
        <v>#DIV/0!</v>
      </c>
      <c r="K263" s="166"/>
    </row>
    <row r="264" spans="1:11" x14ac:dyDescent="0.2">
      <c r="A264" s="430"/>
      <c r="B264" s="438"/>
      <c r="C264" s="432">
        <v>0</v>
      </c>
      <c r="D264" s="432">
        <v>0</v>
      </c>
      <c r="E264" s="432">
        <v>0</v>
      </c>
      <c r="F264" s="432">
        <v>0</v>
      </c>
      <c r="G264" s="432">
        <v>0</v>
      </c>
      <c r="H264" s="168">
        <f t="shared" si="10"/>
        <v>0</v>
      </c>
      <c r="I264" s="433" t="e">
        <f t="shared" si="12"/>
        <v>#DIV/0!</v>
      </c>
      <c r="J264" s="442" t="e">
        <f t="shared" si="11"/>
        <v>#DIV/0!</v>
      </c>
      <c r="K264" s="166"/>
    </row>
    <row r="266" spans="1:11" ht="34.5" customHeight="1" x14ac:dyDescent="0.2">
      <c r="A266" s="773" t="s">
        <v>4</v>
      </c>
      <c r="B266" s="773"/>
      <c r="C266" s="773"/>
      <c r="D266" s="773"/>
      <c r="E266" s="773"/>
      <c r="F266" s="773"/>
      <c r="G266" s="773"/>
      <c r="H266" s="773"/>
      <c r="I266" s="773"/>
      <c r="J266" s="773"/>
      <c r="K266" s="337"/>
    </row>
    <row r="268" spans="1:11" x14ac:dyDescent="0.2">
      <c r="A268" s="774" t="s">
        <v>710</v>
      </c>
      <c r="B268" s="774"/>
      <c r="C268" s="774"/>
      <c r="D268" s="774"/>
      <c r="E268" s="774"/>
      <c r="F268" s="774"/>
      <c r="G268" s="774"/>
      <c r="H268" s="774"/>
      <c r="I268" s="774"/>
      <c r="J268" s="774"/>
      <c r="K268" s="367"/>
    </row>
    <row r="269" spans="1:11" ht="12.75" customHeight="1" x14ac:dyDescent="0.2">
      <c r="A269" s="769" t="s">
        <v>1</v>
      </c>
      <c r="B269" s="769"/>
      <c r="C269" s="769"/>
      <c r="D269" s="769"/>
      <c r="E269" s="769"/>
      <c r="F269" s="769"/>
      <c r="G269" s="769"/>
      <c r="H269" s="769"/>
      <c r="I269" s="769"/>
      <c r="J269" s="769"/>
      <c r="K269" s="367"/>
    </row>
    <row r="270" spans="1:11" ht="12.75" customHeight="1" x14ac:dyDescent="0.2">
      <c r="A270" s="769" t="s">
        <v>2</v>
      </c>
      <c r="B270" s="769"/>
      <c r="C270" s="769"/>
      <c r="D270" s="769"/>
      <c r="E270" s="769"/>
      <c r="F270" s="769"/>
      <c r="G270" s="769"/>
      <c r="H270" s="769"/>
      <c r="I270" s="769"/>
      <c r="J270" s="769"/>
      <c r="K270" s="367"/>
    </row>
    <row r="271" spans="1:11" ht="12.75" customHeight="1" x14ac:dyDescent="0.2">
      <c r="A271" s="769" t="s">
        <v>3</v>
      </c>
      <c r="B271" s="769"/>
      <c r="C271" s="769"/>
      <c r="D271" s="769"/>
      <c r="E271" s="769"/>
      <c r="F271" s="769"/>
      <c r="G271" s="769"/>
      <c r="H271" s="769"/>
      <c r="I271" s="769"/>
      <c r="J271" s="769"/>
      <c r="K271" s="769"/>
    </row>
    <row r="272" spans="1:11" ht="12.75" customHeight="1" x14ac:dyDescent="0.2">
      <c r="A272" s="769" t="s">
        <v>6</v>
      </c>
      <c r="B272" s="769"/>
      <c r="C272" s="769"/>
      <c r="D272" s="769"/>
      <c r="E272" s="769"/>
      <c r="F272" s="769"/>
      <c r="G272" s="769"/>
      <c r="H272" s="769"/>
      <c r="I272" s="769"/>
      <c r="J272" s="769"/>
      <c r="K272" s="367"/>
    </row>
    <row r="273" spans="1:11" ht="12.75" customHeight="1" x14ac:dyDescent="0.2">
      <c r="A273" s="769" t="s">
        <v>786</v>
      </c>
      <c r="B273" s="769"/>
      <c r="C273" s="769"/>
      <c r="D273" s="769"/>
      <c r="E273" s="769"/>
      <c r="F273" s="769"/>
      <c r="G273" s="769"/>
      <c r="H273" s="769"/>
      <c r="I273" s="769"/>
      <c r="J273" s="769"/>
      <c r="K273" s="367"/>
    </row>
    <row r="274" spans="1:11" x14ac:dyDescent="0.2">
      <c r="A274" s="387" t="s">
        <v>899</v>
      </c>
      <c r="B274" s="385"/>
      <c r="C274" s="385"/>
      <c r="D274" s="385"/>
      <c r="E274" s="385"/>
      <c r="F274" s="385"/>
      <c r="G274" s="385"/>
      <c r="H274" s="385"/>
      <c r="I274" s="385"/>
      <c r="J274" s="385"/>
      <c r="K274" s="367"/>
    </row>
    <row r="275" spans="1:11" ht="12.75" customHeight="1" x14ac:dyDescent="0.2">
      <c r="A275" s="769" t="s">
        <v>7</v>
      </c>
      <c r="B275" s="769"/>
      <c r="C275" s="769"/>
      <c r="D275" s="769"/>
      <c r="E275" s="769"/>
      <c r="F275" s="769"/>
      <c r="G275" s="769"/>
      <c r="H275" s="769"/>
      <c r="I275" s="769"/>
      <c r="J275" s="769"/>
      <c r="K275" s="367"/>
    </row>
    <row r="276" spans="1:11" ht="12.75" customHeight="1" x14ac:dyDescent="0.2">
      <c r="A276" s="769" t="s">
        <v>8</v>
      </c>
      <c r="B276" s="769"/>
      <c r="C276" s="769"/>
      <c r="D276" s="769"/>
      <c r="E276" s="769"/>
      <c r="F276" s="769"/>
      <c r="G276" s="769"/>
      <c r="H276" s="769"/>
      <c r="I276" s="769"/>
      <c r="J276" s="769"/>
      <c r="K276" s="367"/>
    </row>
    <row r="277" spans="1:11" x14ac:dyDescent="0.2">
      <c r="A277" s="386"/>
      <c r="B277" s="386"/>
      <c r="C277" s="386"/>
      <c r="D277" s="386"/>
      <c r="E277" s="386"/>
      <c r="F277" s="386"/>
      <c r="G277" s="386"/>
      <c r="H277" s="386"/>
      <c r="I277" s="386"/>
      <c r="J277" s="386"/>
    </row>
    <row r="278" spans="1:11" x14ac:dyDescent="0.2">
      <c r="A278" s="386"/>
      <c r="B278" s="386"/>
      <c r="C278" s="386"/>
      <c r="D278" s="386"/>
      <c r="E278" s="386"/>
      <c r="F278" s="386"/>
      <c r="G278" s="386"/>
      <c r="H278" s="386"/>
      <c r="I278" s="386"/>
      <c r="J278" s="386"/>
    </row>
    <row r="279" spans="1:11" ht="14.25" x14ac:dyDescent="0.2">
      <c r="A279" s="352" t="s">
        <v>997</v>
      </c>
      <c r="B279" s="366"/>
      <c r="C279" s="366"/>
      <c r="D279" s="366"/>
      <c r="E279" s="366"/>
      <c r="F279" s="366"/>
      <c r="G279" s="366"/>
      <c r="H279" s="366"/>
      <c r="I279" s="386"/>
      <c r="J279" s="386"/>
      <c r="K279" s="386"/>
    </row>
    <row r="280" spans="1:11" ht="15" x14ac:dyDescent="0.25">
      <c r="A280" s="365" t="s">
        <v>55</v>
      </c>
      <c r="B280" s="365"/>
      <c r="C280" s="375"/>
      <c r="D280" s="366"/>
      <c r="E280" s="366"/>
      <c r="F280" s="365"/>
      <c r="G280" s="375"/>
      <c r="H280" s="384"/>
      <c r="I280" s="386"/>
      <c r="J280" s="386"/>
      <c r="K280" s="386"/>
    </row>
    <row r="281" spans="1:11" ht="14.25" x14ac:dyDescent="0.2">
      <c r="A281" s="366"/>
      <c r="B281" s="366"/>
      <c r="C281" s="366"/>
      <c r="D281" s="366"/>
      <c r="E281" s="366"/>
      <c r="F281" s="366"/>
      <c r="G281" s="366"/>
      <c r="H281" s="366"/>
      <c r="I281" s="386"/>
      <c r="J281" s="386"/>
      <c r="K281" s="386"/>
    </row>
    <row r="282" spans="1:11" ht="14.25" x14ac:dyDescent="0.2">
      <c r="A282" s="366"/>
      <c r="B282" s="366"/>
      <c r="C282" s="366"/>
      <c r="D282" s="366"/>
      <c r="E282" s="366"/>
      <c r="F282" s="366"/>
      <c r="G282" s="366"/>
      <c r="H282" s="366"/>
      <c r="I282" s="386"/>
      <c r="J282" s="386"/>
      <c r="K282" s="386"/>
    </row>
    <row r="283" spans="1:11" ht="14.25" x14ac:dyDescent="0.2">
      <c r="A283" s="355" t="s">
        <v>1014</v>
      </c>
      <c r="B283" s="376"/>
      <c r="C283" s="376"/>
      <c r="D283" s="366"/>
      <c r="E283" s="366"/>
      <c r="F283" s="366"/>
      <c r="G283" s="366"/>
      <c r="H283" s="366"/>
      <c r="I283" s="386"/>
      <c r="J283" s="386"/>
      <c r="K283" s="386"/>
    </row>
    <row r="284" spans="1:11" ht="15" x14ac:dyDescent="0.25">
      <c r="A284" s="377" t="s">
        <v>57</v>
      </c>
      <c r="B284" s="377"/>
      <c r="C284" s="366"/>
      <c r="D284" s="366"/>
      <c r="E284" s="366"/>
      <c r="F284" s="365"/>
      <c r="G284" s="375"/>
      <c r="H284" s="384"/>
      <c r="I284" s="386"/>
      <c r="J284" s="386"/>
      <c r="K284" s="386"/>
    </row>
  </sheetData>
  <sheetProtection password="8429" sheet="1" objects="1" scenarios="1"/>
  <mergeCells count="12">
    <mergeCell ref="A276:J276"/>
    <mergeCell ref="A273:J273"/>
    <mergeCell ref="A275:J275"/>
    <mergeCell ref="A2:J2"/>
    <mergeCell ref="A4:J4"/>
    <mergeCell ref="A6:J6"/>
    <mergeCell ref="A271:K271"/>
    <mergeCell ref="A272:J272"/>
    <mergeCell ref="A269:J269"/>
    <mergeCell ref="A270:J270"/>
    <mergeCell ref="A266:J266"/>
    <mergeCell ref="A268:J268"/>
  </mergeCells>
  <phoneticPr fontId="0" type="noConversion"/>
  <pageMargins left="0.75" right="0.75" top="1" bottom="1" header="0" footer="0"/>
  <pageSetup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22"/>
  <dimension ref="A1:F214"/>
  <sheetViews>
    <sheetView showGridLines="0" workbookViewId="0">
      <selection activeCell="F17" sqref="F17"/>
    </sheetView>
  </sheetViews>
  <sheetFormatPr baseColWidth="10" defaultRowHeight="12.75" x14ac:dyDescent="0.2"/>
  <cols>
    <col min="1" max="1" width="39.42578125" customWidth="1"/>
    <col min="2" max="2" width="20.42578125" customWidth="1"/>
    <col min="3" max="3" width="5.28515625" customWidth="1"/>
    <col min="4" max="4" width="51.7109375" customWidth="1"/>
    <col min="5" max="5" width="15.28515625" customWidth="1"/>
    <col min="6" max="6" width="22" customWidth="1"/>
  </cols>
  <sheetData>
    <row r="1" spans="1:6" ht="15.75" x14ac:dyDescent="0.25">
      <c r="A1" s="775" t="s">
        <v>67</v>
      </c>
      <c r="B1" s="775"/>
      <c r="C1" s="775"/>
      <c r="D1" s="775"/>
      <c r="E1" s="775"/>
    </row>
    <row r="2" spans="1:6" ht="15.75" x14ac:dyDescent="0.25">
      <c r="A2" s="775" t="str">
        <f>+'LISTA DE HOJAS'!A1</f>
        <v>MUNICIPALIDAD DE TARRAZU</v>
      </c>
      <c r="B2" s="775"/>
      <c r="C2" s="775"/>
      <c r="D2" s="775"/>
      <c r="E2" s="775"/>
    </row>
    <row r="3" spans="1:6" ht="15.75" x14ac:dyDescent="0.25">
      <c r="A3" s="775"/>
      <c r="B3" s="775"/>
      <c r="C3" s="775"/>
      <c r="D3" s="775"/>
      <c r="E3" s="775"/>
    </row>
    <row r="4" spans="1:6" ht="15.75" x14ac:dyDescent="0.25">
      <c r="A4" s="775" t="s">
        <v>900</v>
      </c>
      <c r="B4" s="775"/>
      <c r="C4" s="775"/>
      <c r="D4" s="775"/>
      <c r="E4" s="775"/>
    </row>
    <row r="6" spans="1:6" ht="16.5" thickBot="1" x14ac:dyDescent="0.3">
      <c r="A6" s="776" t="s">
        <v>901</v>
      </c>
      <c r="B6" s="776"/>
      <c r="C6" s="776"/>
      <c r="D6" s="776"/>
      <c r="E6" s="776"/>
    </row>
    <row r="7" spans="1:6" x14ac:dyDescent="0.2">
      <c r="D7" s="337"/>
    </row>
    <row r="8" spans="1:6" ht="15.75" x14ac:dyDescent="0.25">
      <c r="A8" s="326" t="s">
        <v>421</v>
      </c>
      <c r="D8" s="326" t="s">
        <v>422</v>
      </c>
    </row>
    <row r="9" spans="1:6" x14ac:dyDescent="0.2">
      <c r="A9" t="s">
        <v>514</v>
      </c>
      <c r="B9" s="334">
        <f>'LIQUIDACION PRELIMINAR'!C13</f>
        <v>3130862034.3099999</v>
      </c>
      <c r="C9" s="325"/>
      <c r="D9" t="s">
        <v>519</v>
      </c>
      <c r="E9" s="331">
        <f>B9</f>
        <v>3130862034.3099999</v>
      </c>
      <c r="F9" s="339"/>
    </row>
    <row r="10" spans="1:6" x14ac:dyDescent="0.2">
      <c r="A10" t="s">
        <v>515</v>
      </c>
      <c r="B10" s="334">
        <f>'LIQUIDACION PRELIMINAR'!D13</f>
        <v>2821508910.6100001</v>
      </c>
      <c r="C10" s="325"/>
      <c r="D10" t="s">
        <v>520</v>
      </c>
      <c r="E10" s="331">
        <f>EGRESOS!B13</f>
        <v>2511612212.8199997</v>
      </c>
      <c r="F10" s="339"/>
    </row>
    <row r="11" spans="1:6" x14ac:dyDescent="0.2">
      <c r="A11" t="s">
        <v>516</v>
      </c>
      <c r="B11" s="342">
        <v>992177953</v>
      </c>
      <c r="C11" s="325"/>
      <c r="D11" t="s">
        <v>521</v>
      </c>
      <c r="E11" s="342">
        <v>266175681.63</v>
      </c>
      <c r="F11" s="339"/>
    </row>
    <row r="12" spans="1:6" x14ac:dyDescent="0.2">
      <c r="A12" t="s">
        <v>517</v>
      </c>
      <c r="B12" s="342">
        <v>870964243.79999995</v>
      </c>
      <c r="C12" s="325"/>
      <c r="D12" t="s">
        <v>522</v>
      </c>
      <c r="E12" s="342">
        <v>19739686.82</v>
      </c>
      <c r="F12" s="339"/>
    </row>
    <row r="13" spans="1:6" x14ac:dyDescent="0.2">
      <c r="A13" t="s">
        <v>518</v>
      </c>
      <c r="B13" s="336">
        <f>INGRESOS!B16+INGRESOS!C16</f>
        <v>251469833</v>
      </c>
      <c r="C13" s="325"/>
      <c r="D13" t="s">
        <v>523</v>
      </c>
      <c r="E13" s="329">
        <f>E11+E12</f>
        <v>285915368.44999999</v>
      </c>
      <c r="F13" s="339"/>
    </row>
    <row r="14" spans="1:6" x14ac:dyDescent="0.2">
      <c r="A14" t="s">
        <v>509</v>
      </c>
      <c r="B14" s="342"/>
      <c r="C14" s="325"/>
      <c r="D14" t="s">
        <v>524</v>
      </c>
      <c r="E14" s="342">
        <v>513926063.13999999</v>
      </c>
      <c r="F14" s="339"/>
    </row>
    <row r="15" spans="1:6" x14ac:dyDescent="0.2">
      <c r="A15" s="350" t="s">
        <v>839</v>
      </c>
      <c r="B15" s="335">
        <f>INGRESOS!B164+INGRESOS!B12</f>
        <v>841916640.31999993</v>
      </c>
      <c r="C15" s="325"/>
      <c r="D15" t="s">
        <v>525</v>
      </c>
      <c r="E15" s="342">
        <v>16238574.93</v>
      </c>
      <c r="F15" s="339"/>
    </row>
    <row r="16" spans="1:6" x14ac:dyDescent="0.2">
      <c r="B16" s="327"/>
      <c r="C16" s="325"/>
      <c r="D16" t="s">
        <v>526</v>
      </c>
      <c r="E16" s="338"/>
      <c r="F16" s="339"/>
    </row>
    <row r="17" spans="1:6" ht="15.75" x14ac:dyDescent="0.25">
      <c r="A17" s="326" t="s">
        <v>508</v>
      </c>
      <c r="B17" s="327"/>
      <c r="C17" s="325"/>
      <c r="D17" t="s">
        <v>527</v>
      </c>
      <c r="E17" s="329">
        <f>EGRESOS!B10</f>
        <v>381965551.48000002</v>
      </c>
      <c r="F17" s="339"/>
    </row>
    <row r="18" spans="1:6" x14ac:dyDescent="0.2">
      <c r="A18" t="s">
        <v>511</v>
      </c>
      <c r="B18" s="334">
        <f>'LIQUID-INGRES'!C531</f>
        <v>1402713375.52</v>
      </c>
      <c r="C18" s="325"/>
      <c r="D18" t="s">
        <v>528</v>
      </c>
      <c r="E18" s="332">
        <f>EGRESOS!B11</f>
        <v>1680745492.5899999</v>
      </c>
      <c r="F18" s="339"/>
    </row>
    <row r="19" spans="1:6" x14ac:dyDescent="0.2">
      <c r="A19" t="s">
        <v>512</v>
      </c>
      <c r="B19" s="334">
        <f>'LIQUID-INGRES'!C539</f>
        <v>1372832106.8699999</v>
      </c>
      <c r="C19" s="325"/>
      <c r="E19" s="328"/>
      <c r="F19" s="339"/>
    </row>
    <row r="20" spans="1:6" ht="15.75" x14ac:dyDescent="0.25">
      <c r="A20" s="350" t="s">
        <v>807</v>
      </c>
      <c r="B20" s="334">
        <f>'LIQUID-INGRES'!C529</f>
        <v>313787929.13999999</v>
      </c>
      <c r="C20" s="325"/>
      <c r="D20" s="326" t="s">
        <v>530</v>
      </c>
      <c r="E20" s="328"/>
      <c r="F20" s="339"/>
    </row>
    <row r="21" spans="1:6" x14ac:dyDescent="0.2">
      <c r="A21" s="350" t="s">
        <v>808</v>
      </c>
      <c r="B21" s="336">
        <f>'LIQUID-INGRES'!C530</f>
        <v>1088925446.3799999</v>
      </c>
      <c r="C21" s="325"/>
      <c r="D21" s="350" t="s">
        <v>902</v>
      </c>
      <c r="E21" s="390">
        <f>+'ANEXO2-MOROSIDAD'!F31</f>
        <v>334049222.84000003</v>
      </c>
      <c r="F21" s="339"/>
    </row>
    <row r="22" spans="1:6" x14ac:dyDescent="0.2">
      <c r="A22" t="s">
        <v>513</v>
      </c>
      <c r="B22" s="342">
        <v>1248144883.3099999</v>
      </c>
      <c r="C22" s="325"/>
      <c r="D22" s="350" t="s">
        <v>903</v>
      </c>
      <c r="E22" s="390">
        <f>+'ANEXO2-MOROSIDAD'!D31</f>
        <v>1129810467.1700001</v>
      </c>
      <c r="F22" s="339"/>
    </row>
    <row r="23" spans="1:6" x14ac:dyDescent="0.2">
      <c r="A23" s="350" t="s">
        <v>806</v>
      </c>
      <c r="B23" s="335">
        <f>'LIQUIDACION PRELIMINAR'!D92</f>
        <v>29881268.649999999</v>
      </c>
      <c r="C23" s="325"/>
      <c r="D23" t="s">
        <v>529</v>
      </c>
      <c r="E23" s="333">
        <f>E21/E22</f>
        <v>0.29566837318894867</v>
      </c>
      <c r="F23" s="339"/>
    </row>
    <row r="24" spans="1:6" x14ac:dyDescent="0.2">
      <c r="B24" s="327"/>
      <c r="C24" s="325"/>
      <c r="E24" s="328"/>
      <c r="F24" s="339"/>
    </row>
    <row r="25" spans="1:6" ht="15.75" x14ac:dyDescent="0.25">
      <c r="A25" s="326" t="s">
        <v>574</v>
      </c>
      <c r="B25" s="327"/>
      <c r="C25" s="325"/>
      <c r="D25" s="326" t="s">
        <v>904</v>
      </c>
      <c r="E25" s="328"/>
      <c r="F25" s="339"/>
    </row>
    <row r="26" spans="1:6" x14ac:dyDescent="0.2">
      <c r="A26" t="s">
        <v>510</v>
      </c>
      <c r="B26" s="343">
        <v>298</v>
      </c>
      <c r="C26" s="330"/>
      <c r="E26" s="328"/>
      <c r="F26" s="339"/>
    </row>
    <row r="27" spans="1:6" x14ac:dyDescent="0.2">
      <c r="A27" s="350" t="s">
        <v>748</v>
      </c>
      <c r="B27" s="344">
        <v>16280</v>
      </c>
      <c r="D27" s="350" t="s">
        <v>905</v>
      </c>
      <c r="E27" s="331">
        <f>'LIQUIDACION PRELIMINAR'!D43</f>
        <v>-21551.809999585152</v>
      </c>
      <c r="F27" s="339"/>
    </row>
    <row r="28" spans="1:6" x14ac:dyDescent="0.2">
      <c r="A28" s="351" t="s">
        <v>906</v>
      </c>
      <c r="B28" s="342">
        <v>43</v>
      </c>
      <c r="D28" s="350" t="s">
        <v>907</v>
      </c>
      <c r="E28" s="329">
        <f>'LIQUIDACION PRELIMINAR'!D41</f>
        <v>309918249.60000002</v>
      </c>
      <c r="F28" s="339"/>
    </row>
    <row r="29" spans="1:6" x14ac:dyDescent="0.2">
      <c r="A29" s="350" t="s">
        <v>809</v>
      </c>
      <c r="B29" s="345">
        <v>5741</v>
      </c>
      <c r="D29" s="350" t="s">
        <v>908</v>
      </c>
      <c r="E29" s="332">
        <f>E28+E27</f>
        <v>309896697.79000044</v>
      </c>
      <c r="F29" s="339"/>
    </row>
    <row r="30" spans="1:6" x14ac:dyDescent="0.2">
      <c r="F30" s="339"/>
    </row>
    <row r="31" spans="1:6" x14ac:dyDescent="0.2">
      <c r="A31" s="1"/>
      <c r="B31" s="1"/>
      <c r="C31" s="1"/>
      <c r="D31" s="1"/>
      <c r="E31" s="339"/>
      <c r="F31" s="339"/>
    </row>
    <row r="32" spans="1:6" ht="13.5" thickBot="1" x14ac:dyDescent="0.25">
      <c r="A32" s="341" t="s">
        <v>997</v>
      </c>
      <c r="B32" s="169"/>
      <c r="C32" s="166"/>
      <c r="D32" s="341" t="s">
        <v>1016</v>
      </c>
      <c r="E32" s="339"/>
      <c r="F32" s="339"/>
    </row>
    <row r="33" spans="1:6" ht="25.5" customHeight="1" thickBot="1" x14ac:dyDescent="0.25">
      <c r="A33" s="341" t="s">
        <v>1015</v>
      </c>
      <c r="B33" s="169"/>
      <c r="C33" s="1"/>
      <c r="D33" s="1"/>
      <c r="E33" s="339"/>
      <c r="F33" s="325"/>
    </row>
    <row r="34" spans="1:6" x14ac:dyDescent="0.2">
      <c r="A34" s="1"/>
      <c r="B34" s="1"/>
      <c r="C34" s="1"/>
      <c r="D34" s="1"/>
      <c r="E34" s="339"/>
      <c r="F34" s="325"/>
    </row>
    <row r="35" spans="1:6" x14ac:dyDescent="0.2">
      <c r="A35" s="340" t="s">
        <v>531</v>
      </c>
      <c r="B35" s="1"/>
      <c r="C35" s="1"/>
      <c r="D35" s="1"/>
      <c r="E35" s="339"/>
      <c r="F35" s="325"/>
    </row>
    <row r="36" spans="1:6" x14ac:dyDescent="0.2">
      <c r="A36" s="1"/>
      <c r="B36" s="1"/>
      <c r="C36" s="1"/>
      <c r="D36" s="1"/>
      <c r="E36" s="339"/>
      <c r="F36" s="325"/>
    </row>
    <row r="37" spans="1:6" x14ac:dyDescent="0.2">
      <c r="A37" s="1"/>
      <c r="B37" s="1"/>
      <c r="C37" s="1"/>
      <c r="D37" s="1"/>
      <c r="E37" s="339"/>
      <c r="F37" s="325"/>
    </row>
    <row r="38" spans="1:6" x14ac:dyDescent="0.2">
      <c r="A38" s="1"/>
      <c r="B38" s="1"/>
      <c r="C38" s="1"/>
      <c r="D38" s="1"/>
      <c r="E38" s="339"/>
      <c r="F38" s="325"/>
    </row>
    <row r="39" spans="1:6" x14ac:dyDescent="0.2">
      <c r="A39" s="1"/>
      <c r="B39" s="1"/>
      <c r="C39" s="1"/>
      <c r="D39" s="1"/>
      <c r="E39" s="339"/>
      <c r="F39" s="325"/>
    </row>
    <row r="40" spans="1:6" x14ac:dyDescent="0.2">
      <c r="A40" s="1"/>
      <c r="B40" s="1"/>
      <c r="C40" s="1"/>
      <c r="D40" s="1"/>
      <c r="E40" s="339"/>
      <c r="F40" s="325"/>
    </row>
    <row r="41" spans="1:6" x14ac:dyDescent="0.2">
      <c r="A41" s="1"/>
      <c r="B41" s="1"/>
      <c r="C41" s="1"/>
      <c r="D41" s="1"/>
      <c r="E41" s="339"/>
      <c r="F41" s="325"/>
    </row>
    <row r="42" spans="1:6" x14ac:dyDescent="0.2">
      <c r="A42" s="1"/>
      <c r="B42" s="1"/>
      <c r="C42" s="1"/>
      <c r="D42" s="1"/>
      <c r="E42" s="339"/>
      <c r="F42" s="325"/>
    </row>
    <row r="43" spans="1:6" x14ac:dyDescent="0.2">
      <c r="A43" s="1"/>
      <c r="B43" s="1"/>
      <c r="C43" s="1"/>
      <c r="D43" s="1"/>
      <c r="E43" s="339"/>
      <c r="F43" s="325"/>
    </row>
    <row r="44" spans="1:6" x14ac:dyDescent="0.2">
      <c r="A44" s="1"/>
      <c r="B44" s="1"/>
      <c r="C44" s="1"/>
      <c r="D44" s="1"/>
      <c r="E44" s="339"/>
      <c r="F44" s="325"/>
    </row>
    <row r="45" spans="1:6" x14ac:dyDescent="0.2">
      <c r="A45" s="1"/>
      <c r="B45" s="1"/>
      <c r="C45" s="1"/>
      <c r="D45" s="1"/>
      <c r="E45" s="339"/>
      <c r="F45" s="325"/>
    </row>
    <row r="46" spans="1:6" x14ac:dyDescent="0.2">
      <c r="A46" s="1"/>
      <c r="B46" s="1"/>
      <c r="C46" s="1"/>
      <c r="D46" s="1"/>
      <c r="E46" s="339"/>
      <c r="F46" s="325"/>
    </row>
    <row r="47" spans="1:6" x14ac:dyDescent="0.2">
      <c r="A47" s="1"/>
      <c r="B47" s="1"/>
      <c r="C47" s="1"/>
      <c r="D47" s="1"/>
      <c r="E47" s="339"/>
      <c r="F47" s="325"/>
    </row>
    <row r="48" spans="1:6" x14ac:dyDescent="0.2">
      <c r="A48" s="1"/>
      <c r="B48" s="1"/>
      <c r="C48" s="1"/>
      <c r="D48" s="1"/>
      <c r="E48" s="339"/>
      <c r="F48" s="325"/>
    </row>
    <row r="49" spans="1:6" x14ac:dyDescent="0.2">
      <c r="A49" s="1"/>
      <c r="B49" s="1"/>
      <c r="C49" s="1"/>
      <c r="D49" s="1"/>
      <c r="E49" s="339"/>
      <c r="F49" s="325"/>
    </row>
    <row r="50" spans="1:6" x14ac:dyDescent="0.2">
      <c r="A50" s="1"/>
      <c r="B50" s="1"/>
      <c r="C50" s="1"/>
      <c r="D50" s="1"/>
      <c r="E50" s="339"/>
      <c r="F50" s="325"/>
    </row>
    <row r="51" spans="1:6" x14ac:dyDescent="0.2">
      <c r="A51" s="1"/>
      <c r="B51" s="1"/>
      <c r="C51" s="1"/>
      <c r="D51" s="1"/>
      <c r="E51" s="339"/>
      <c r="F51" s="325"/>
    </row>
    <row r="52" spans="1:6" x14ac:dyDescent="0.2">
      <c r="A52" s="1"/>
      <c r="B52" s="1"/>
      <c r="C52" s="1"/>
      <c r="D52" s="1"/>
      <c r="E52" s="339"/>
      <c r="F52" s="325"/>
    </row>
    <row r="53" spans="1:6" x14ac:dyDescent="0.2">
      <c r="A53" s="1"/>
      <c r="B53" s="1"/>
      <c r="C53" s="1"/>
      <c r="D53" s="1"/>
      <c r="E53" s="339"/>
      <c r="F53" s="325"/>
    </row>
    <row r="54" spans="1:6" x14ac:dyDescent="0.2">
      <c r="A54" s="1"/>
      <c r="B54" s="1"/>
      <c r="C54" s="1"/>
      <c r="D54" s="1"/>
      <c r="E54" s="1"/>
      <c r="F54" s="325"/>
    </row>
    <row r="55" spans="1:6" x14ac:dyDescent="0.2">
      <c r="A55" s="1"/>
      <c r="B55" s="1"/>
      <c r="C55" s="1"/>
      <c r="D55" s="1"/>
      <c r="E55" s="1"/>
    </row>
    <row r="56" spans="1:6" x14ac:dyDescent="0.2">
      <c r="A56" s="1"/>
      <c r="B56" s="1"/>
      <c r="C56" s="1"/>
      <c r="D56" s="1"/>
      <c r="E56" s="1"/>
    </row>
    <row r="57" spans="1:6" x14ac:dyDescent="0.2">
      <c r="A57" s="1"/>
      <c r="B57" s="1"/>
      <c r="C57" s="1"/>
      <c r="D57" s="1"/>
      <c r="E57" s="1"/>
    </row>
    <row r="58" spans="1:6" x14ac:dyDescent="0.2">
      <c r="A58" s="1"/>
      <c r="B58" s="1"/>
      <c r="C58" s="1"/>
      <c r="D58" s="1"/>
      <c r="E58" s="1"/>
    </row>
    <row r="59" spans="1:6" x14ac:dyDescent="0.2">
      <c r="A59" s="1"/>
      <c r="B59" s="1"/>
      <c r="C59" s="1"/>
      <c r="D59" s="1"/>
      <c r="E59" s="1"/>
    </row>
    <row r="60" spans="1:6" x14ac:dyDescent="0.2">
      <c r="A60" s="1"/>
      <c r="B60" s="1"/>
      <c r="C60" s="1"/>
      <c r="D60" s="1"/>
      <c r="E60" s="1"/>
    </row>
    <row r="61" spans="1:6" x14ac:dyDescent="0.2">
      <c r="A61" s="1"/>
      <c r="B61" s="1"/>
      <c r="C61" s="1"/>
      <c r="D61" s="1"/>
      <c r="E61" s="1"/>
    </row>
    <row r="62" spans="1:6" x14ac:dyDescent="0.2">
      <c r="A62" s="1"/>
      <c r="B62" s="1"/>
      <c r="C62" s="1"/>
      <c r="D62" s="1"/>
      <c r="E62" s="1"/>
    </row>
    <row r="63" spans="1:6" x14ac:dyDescent="0.2">
      <c r="A63" s="1"/>
      <c r="B63" s="1"/>
      <c r="C63" s="1"/>
      <c r="D63" s="1"/>
      <c r="E63" s="1"/>
    </row>
    <row r="64" spans="1:6" x14ac:dyDescent="0.2">
      <c r="A64" s="1"/>
      <c r="B64" s="1"/>
      <c r="C64" s="1"/>
      <c r="D64" s="1"/>
      <c r="E64" s="1"/>
    </row>
    <row r="65" spans="1:5" x14ac:dyDescent="0.2">
      <c r="A65" s="1"/>
      <c r="B65" s="1"/>
      <c r="C65" s="1"/>
      <c r="D65" s="1"/>
      <c r="E65" s="1"/>
    </row>
    <row r="66" spans="1:5" x14ac:dyDescent="0.2">
      <c r="A66" s="1"/>
      <c r="B66" s="1"/>
      <c r="C66" s="1"/>
      <c r="D66" s="1"/>
      <c r="E66" s="1"/>
    </row>
    <row r="67" spans="1:5" x14ac:dyDescent="0.2">
      <c r="A67" s="1"/>
      <c r="B67" s="1"/>
      <c r="C67" s="1"/>
      <c r="D67" s="1"/>
      <c r="E67" s="1"/>
    </row>
    <row r="68" spans="1:5" x14ac:dyDescent="0.2">
      <c r="A68" s="1"/>
      <c r="B68" s="1"/>
      <c r="C68" s="1"/>
      <c r="D68" s="1"/>
      <c r="E68" s="1"/>
    </row>
    <row r="69" spans="1:5" x14ac:dyDescent="0.2">
      <c r="A69" s="1"/>
      <c r="B69" s="1"/>
      <c r="C69" s="1"/>
      <c r="D69" s="1"/>
      <c r="E69" s="1"/>
    </row>
    <row r="70" spans="1:5" x14ac:dyDescent="0.2">
      <c r="A70" s="1"/>
      <c r="B70" s="1"/>
      <c r="C70" s="1"/>
      <c r="D70" s="1"/>
      <c r="E70" s="1"/>
    </row>
    <row r="71" spans="1:5" x14ac:dyDescent="0.2">
      <c r="A71" s="1"/>
      <c r="B71" s="1"/>
      <c r="C71" s="1"/>
      <c r="D71" s="1"/>
      <c r="E71" s="1"/>
    </row>
    <row r="72" spans="1:5" x14ac:dyDescent="0.2">
      <c r="A72" s="1"/>
      <c r="B72" s="1"/>
      <c r="C72" s="1"/>
      <c r="D72" s="1"/>
      <c r="E72" s="1"/>
    </row>
    <row r="73" spans="1:5" x14ac:dyDescent="0.2">
      <c r="A73" s="1"/>
      <c r="B73" s="1"/>
      <c r="C73" s="1"/>
      <c r="D73" s="1"/>
      <c r="E73" s="1"/>
    </row>
    <row r="74" spans="1:5" x14ac:dyDescent="0.2">
      <c r="A74" s="1"/>
      <c r="B74" s="1"/>
      <c r="C74" s="1"/>
      <c r="D74" s="1"/>
      <c r="E74" s="1"/>
    </row>
    <row r="75" spans="1:5" x14ac:dyDescent="0.2">
      <c r="A75" s="1"/>
      <c r="B75" s="1"/>
      <c r="C75" s="1"/>
      <c r="D75" s="1"/>
      <c r="E75" s="1"/>
    </row>
    <row r="76" spans="1:5" x14ac:dyDescent="0.2">
      <c r="A76" s="1"/>
      <c r="B76" s="1"/>
      <c r="C76" s="1"/>
      <c r="D76" s="1"/>
      <c r="E76" s="1"/>
    </row>
    <row r="77" spans="1:5" x14ac:dyDescent="0.2">
      <c r="A77" s="1"/>
      <c r="B77" s="1"/>
      <c r="C77" s="1"/>
      <c r="D77" s="1"/>
      <c r="E77" s="1"/>
    </row>
    <row r="78" spans="1:5" x14ac:dyDescent="0.2">
      <c r="A78" s="1"/>
      <c r="B78" s="1"/>
      <c r="C78" s="1"/>
      <c r="D78" s="1"/>
      <c r="E78" s="1"/>
    </row>
    <row r="79" spans="1:5" x14ac:dyDescent="0.2">
      <c r="A79" s="1"/>
      <c r="B79" s="1"/>
      <c r="C79" s="1"/>
      <c r="D79" s="1"/>
      <c r="E79" s="1"/>
    </row>
    <row r="80" spans="1:5" x14ac:dyDescent="0.2">
      <c r="A80" s="1"/>
      <c r="B80" s="1"/>
      <c r="C80" s="1"/>
      <c r="D80" s="1"/>
      <c r="E80" s="1"/>
    </row>
    <row r="81" spans="1:5" x14ac:dyDescent="0.2">
      <c r="A81" s="1"/>
      <c r="B81" s="1"/>
      <c r="C81" s="1"/>
      <c r="D81" s="1"/>
      <c r="E81" s="1"/>
    </row>
    <row r="82" spans="1:5" x14ac:dyDescent="0.2">
      <c r="A82" s="1"/>
      <c r="B82" s="1"/>
      <c r="C82" s="1"/>
      <c r="D82" s="1"/>
      <c r="E82" s="1"/>
    </row>
    <row r="83" spans="1:5" x14ac:dyDescent="0.2">
      <c r="A83" s="1"/>
      <c r="B83" s="1"/>
      <c r="C83" s="1"/>
      <c r="D83" s="1"/>
      <c r="E83" s="1"/>
    </row>
    <row r="84" spans="1:5" x14ac:dyDescent="0.2">
      <c r="A84" s="1"/>
      <c r="B84" s="1"/>
      <c r="C84" s="1"/>
      <c r="D84" s="1"/>
      <c r="E84" s="1"/>
    </row>
    <row r="85" spans="1:5" x14ac:dyDescent="0.2">
      <c r="A85" s="1"/>
      <c r="B85" s="1"/>
      <c r="C85" s="1"/>
      <c r="D85" s="1"/>
      <c r="E85" s="1"/>
    </row>
    <row r="86" spans="1:5" x14ac:dyDescent="0.2">
      <c r="A86" s="1"/>
      <c r="B86" s="1"/>
      <c r="C86" s="1"/>
      <c r="D86" s="1"/>
      <c r="E86" s="1"/>
    </row>
    <row r="87" spans="1:5" x14ac:dyDescent="0.2">
      <c r="A87" s="1"/>
      <c r="B87" s="1"/>
      <c r="C87" s="1"/>
      <c r="D87" s="1"/>
      <c r="E87" s="1"/>
    </row>
    <row r="88" spans="1:5" x14ac:dyDescent="0.2">
      <c r="A88" s="1"/>
      <c r="B88" s="1"/>
      <c r="C88" s="1"/>
      <c r="D88" s="1"/>
      <c r="E88" s="1"/>
    </row>
    <row r="89" spans="1:5" x14ac:dyDescent="0.2">
      <c r="A89" s="1"/>
      <c r="B89" s="1"/>
      <c r="C89" s="1"/>
      <c r="D89" s="1"/>
      <c r="E89" s="1"/>
    </row>
    <row r="90" spans="1:5" x14ac:dyDescent="0.2">
      <c r="A90" s="1"/>
      <c r="B90" s="1"/>
      <c r="C90" s="1"/>
      <c r="D90" s="1"/>
      <c r="E90" s="1"/>
    </row>
    <row r="91" spans="1:5" x14ac:dyDescent="0.2">
      <c r="A91" s="1"/>
      <c r="B91" s="1"/>
      <c r="C91" s="1"/>
      <c r="D91" s="1"/>
      <c r="E91" s="1"/>
    </row>
    <row r="92" spans="1:5" x14ac:dyDescent="0.2">
      <c r="A92" s="1"/>
      <c r="B92" s="1"/>
      <c r="C92" s="1"/>
      <c r="D92" s="1"/>
      <c r="E92" s="1"/>
    </row>
    <row r="93" spans="1:5" x14ac:dyDescent="0.2">
      <c r="A93" s="1"/>
      <c r="B93" s="1"/>
      <c r="C93" s="1"/>
      <c r="D93" s="1"/>
      <c r="E93" s="1"/>
    </row>
    <row r="94" spans="1:5" x14ac:dyDescent="0.2">
      <c r="A94" s="1"/>
      <c r="B94" s="1"/>
      <c r="C94" s="1"/>
      <c r="D94" s="1"/>
      <c r="E94" s="1"/>
    </row>
    <row r="95" spans="1:5" x14ac:dyDescent="0.2">
      <c r="A95" s="1"/>
      <c r="B95" s="1"/>
      <c r="C95" s="1"/>
      <c r="D95" s="1"/>
      <c r="E95" s="1"/>
    </row>
    <row r="96" spans="1:5" x14ac:dyDescent="0.2">
      <c r="A96" s="1"/>
      <c r="B96" s="1"/>
      <c r="C96" s="1"/>
      <c r="D96" s="1"/>
      <c r="E96" s="1"/>
    </row>
    <row r="97" spans="1:5" x14ac:dyDescent="0.2">
      <c r="A97" s="1"/>
      <c r="B97" s="1"/>
      <c r="C97" s="1"/>
      <c r="D97" s="1"/>
      <c r="E97" s="1"/>
    </row>
    <row r="98" spans="1:5" x14ac:dyDescent="0.2">
      <c r="A98" s="1"/>
      <c r="B98" s="1"/>
      <c r="C98" s="1"/>
      <c r="D98" s="1"/>
      <c r="E98" s="1"/>
    </row>
    <row r="99" spans="1:5" x14ac:dyDescent="0.2">
      <c r="A99" s="1"/>
      <c r="B99" s="1"/>
      <c r="C99" s="1"/>
      <c r="D99" s="1"/>
      <c r="E99" s="1"/>
    </row>
    <row r="100" spans="1:5" x14ac:dyDescent="0.2">
      <c r="A100" s="1"/>
      <c r="B100" s="1"/>
      <c r="C100" s="1"/>
      <c r="D100" s="1"/>
      <c r="E100" s="1"/>
    </row>
    <row r="101" spans="1:5" x14ac:dyDescent="0.2">
      <c r="A101" s="1"/>
      <c r="B101" s="1"/>
      <c r="C101" s="1"/>
      <c r="D101" s="1"/>
      <c r="E101" s="1"/>
    </row>
    <row r="102" spans="1:5" x14ac:dyDescent="0.2">
      <c r="A102" s="1"/>
      <c r="B102" s="1"/>
      <c r="C102" s="1"/>
      <c r="D102" s="1"/>
      <c r="E102" s="1"/>
    </row>
    <row r="103" spans="1:5" x14ac:dyDescent="0.2">
      <c r="A103" s="1"/>
      <c r="B103" s="1"/>
      <c r="C103" s="1"/>
      <c r="D103" s="1"/>
      <c r="E103" s="1"/>
    </row>
    <row r="104" spans="1:5" x14ac:dyDescent="0.2">
      <c r="A104" s="1"/>
      <c r="B104" s="1"/>
      <c r="C104" s="1"/>
      <c r="D104" s="1"/>
      <c r="E104" s="1"/>
    </row>
    <row r="105" spans="1:5" x14ac:dyDescent="0.2">
      <c r="A105" s="1"/>
      <c r="B105" s="1"/>
      <c r="C105" s="1"/>
      <c r="D105" s="1"/>
      <c r="E105" s="1"/>
    </row>
    <row r="106" spans="1:5" x14ac:dyDescent="0.2">
      <c r="A106" s="1"/>
      <c r="B106" s="1"/>
      <c r="C106" s="1"/>
      <c r="D106" s="1"/>
      <c r="E106" s="1"/>
    </row>
    <row r="107" spans="1:5" x14ac:dyDescent="0.2">
      <c r="A107" s="1"/>
      <c r="B107" s="1"/>
      <c r="C107" s="1"/>
      <c r="D107" s="1"/>
      <c r="E107" s="1"/>
    </row>
    <row r="108" spans="1:5" x14ac:dyDescent="0.2">
      <c r="A108" s="1"/>
      <c r="B108" s="1"/>
      <c r="C108" s="1"/>
      <c r="D108" s="1"/>
      <c r="E108" s="1"/>
    </row>
    <row r="109" spans="1:5" x14ac:dyDescent="0.2">
      <c r="A109" s="1"/>
      <c r="B109" s="1"/>
      <c r="C109" s="1"/>
      <c r="D109" s="1"/>
      <c r="E109" s="1"/>
    </row>
    <row r="110" spans="1:5" x14ac:dyDescent="0.2">
      <c r="A110" s="1"/>
      <c r="B110" s="1"/>
      <c r="C110" s="1"/>
      <c r="D110" s="1"/>
      <c r="E110" s="1"/>
    </row>
    <row r="111" spans="1:5" x14ac:dyDescent="0.2">
      <c r="A111" s="1"/>
      <c r="B111" s="1"/>
      <c r="C111" s="1"/>
      <c r="D111" s="1"/>
      <c r="E111" s="1"/>
    </row>
    <row r="112" spans="1:5" x14ac:dyDescent="0.2">
      <c r="A112" s="1"/>
      <c r="B112" s="1"/>
      <c r="C112" s="1"/>
      <c r="D112" s="1"/>
      <c r="E112" s="1"/>
    </row>
    <row r="113" spans="1:5" x14ac:dyDescent="0.2">
      <c r="A113" s="1"/>
      <c r="B113" s="1"/>
      <c r="C113" s="1"/>
      <c r="D113" s="1"/>
      <c r="E113" s="1"/>
    </row>
    <row r="114" spans="1:5" x14ac:dyDescent="0.2">
      <c r="A114" s="1"/>
      <c r="B114" s="1"/>
      <c r="C114" s="1"/>
      <c r="D114" s="1"/>
      <c r="E114" s="1"/>
    </row>
    <row r="115" spans="1:5" x14ac:dyDescent="0.2">
      <c r="A115" s="1"/>
      <c r="B115" s="1"/>
      <c r="C115" s="1"/>
      <c r="D115" s="1"/>
      <c r="E115" s="1"/>
    </row>
    <row r="116" spans="1:5" x14ac:dyDescent="0.2">
      <c r="A116" s="1"/>
      <c r="B116" s="1"/>
      <c r="C116" s="1"/>
      <c r="D116" s="1"/>
      <c r="E116" s="1"/>
    </row>
    <row r="117" spans="1:5" x14ac:dyDescent="0.2">
      <c r="A117" s="1"/>
      <c r="B117" s="1"/>
      <c r="C117" s="1"/>
      <c r="D117" s="1"/>
      <c r="E117" s="1"/>
    </row>
    <row r="118" spans="1:5" x14ac:dyDescent="0.2">
      <c r="A118" s="1"/>
      <c r="B118" s="1"/>
      <c r="C118" s="1"/>
      <c r="D118" s="1"/>
      <c r="E118" s="1"/>
    </row>
    <row r="119" spans="1:5" x14ac:dyDescent="0.2">
      <c r="A119" s="1"/>
      <c r="B119" s="1"/>
      <c r="C119" s="1"/>
      <c r="D119" s="1"/>
      <c r="E119" s="1"/>
    </row>
    <row r="120" spans="1:5" x14ac:dyDescent="0.2">
      <c r="A120" s="1"/>
      <c r="B120" s="1"/>
      <c r="C120" s="1"/>
      <c r="D120" s="1"/>
      <c r="E120" s="1"/>
    </row>
    <row r="121" spans="1:5" x14ac:dyDescent="0.2">
      <c r="A121" s="1"/>
      <c r="B121" s="1"/>
      <c r="C121" s="1"/>
      <c r="D121" s="1"/>
      <c r="E121" s="1"/>
    </row>
    <row r="122" spans="1:5" x14ac:dyDescent="0.2">
      <c r="A122" s="1"/>
      <c r="B122" s="1"/>
      <c r="C122" s="1"/>
      <c r="D122" s="1"/>
      <c r="E122" s="1"/>
    </row>
    <row r="123" spans="1:5" x14ac:dyDescent="0.2">
      <c r="A123" s="1"/>
      <c r="B123" s="1"/>
      <c r="C123" s="1"/>
      <c r="D123" s="1"/>
      <c r="E123" s="1"/>
    </row>
    <row r="124" spans="1:5" x14ac:dyDescent="0.2">
      <c r="A124" s="1"/>
      <c r="B124" s="1"/>
      <c r="C124" s="1"/>
      <c r="D124" s="1"/>
      <c r="E124" s="1"/>
    </row>
    <row r="125" spans="1:5" x14ac:dyDescent="0.2">
      <c r="A125" s="1"/>
      <c r="B125" s="1"/>
      <c r="C125" s="1"/>
      <c r="D125" s="1"/>
      <c r="E125" s="1"/>
    </row>
    <row r="126" spans="1:5" x14ac:dyDescent="0.2">
      <c r="A126" s="1"/>
      <c r="B126" s="1"/>
      <c r="C126" s="1"/>
      <c r="D126" s="1"/>
      <c r="E126" s="1"/>
    </row>
    <row r="127" spans="1:5" x14ac:dyDescent="0.2">
      <c r="A127" s="1"/>
      <c r="B127" s="1"/>
      <c r="C127" s="1"/>
      <c r="D127" s="1"/>
      <c r="E127" s="1"/>
    </row>
    <row r="128" spans="1:5" x14ac:dyDescent="0.2">
      <c r="A128" s="1"/>
      <c r="B128" s="1"/>
      <c r="C128" s="1"/>
      <c r="D128" s="1"/>
      <c r="E128" s="1"/>
    </row>
    <row r="129" spans="1:5" x14ac:dyDescent="0.2">
      <c r="A129" s="1"/>
      <c r="B129" s="1"/>
      <c r="C129" s="1"/>
      <c r="D129" s="1"/>
      <c r="E129" s="1"/>
    </row>
    <row r="130" spans="1:5" x14ac:dyDescent="0.2">
      <c r="A130" s="1"/>
      <c r="B130" s="1"/>
      <c r="C130" s="1"/>
      <c r="D130" s="1"/>
      <c r="E130" s="1"/>
    </row>
    <row r="131" spans="1:5" x14ac:dyDescent="0.2">
      <c r="A131" s="1"/>
      <c r="B131" s="1"/>
      <c r="C131" s="1"/>
      <c r="D131" s="1"/>
      <c r="E131" s="1"/>
    </row>
    <row r="132" spans="1:5" x14ac:dyDescent="0.2">
      <c r="A132" s="1"/>
      <c r="B132" s="1"/>
      <c r="C132" s="1"/>
      <c r="D132" s="1"/>
      <c r="E132" s="1"/>
    </row>
    <row r="133" spans="1:5" x14ac:dyDescent="0.2">
      <c r="A133" s="1"/>
      <c r="B133" s="1"/>
      <c r="C133" s="1"/>
      <c r="D133" s="1"/>
      <c r="E133" s="1"/>
    </row>
    <row r="134" spans="1:5" x14ac:dyDescent="0.2">
      <c r="A134" s="1"/>
      <c r="B134" s="1"/>
      <c r="C134" s="1"/>
      <c r="D134" s="1"/>
      <c r="E134" s="1"/>
    </row>
    <row r="135" spans="1:5" x14ac:dyDescent="0.2">
      <c r="A135" s="1"/>
      <c r="B135" s="1"/>
      <c r="C135" s="1"/>
      <c r="D135" s="1"/>
      <c r="E135" s="1"/>
    </row>
    <row r="136" spans="1:5" x14ac:dyDescent="0.2">
      <c r="A136" s="1"/>
      <c r="B136" s="1"/>
      <c r="C136" s="1"/>
      <c r="D136" s="1"/>
      <c r="E136" s="1"/>
    </row>
    <row r="137" spans="1:5" x14ac:dyDescent="0.2">
      <c r="A137" s="1"/>
      <c r="B137" s="1"/>
      <c r="C137" s="1"/>
      <c r="D137" s="1"/>
      <c r="E137" s="1"/>
    </row>
    <row r="138" spans="1:5" x14ac:dyDescent="0.2">
      <c r="A138" s="1"/>
      <c r="B138" s="1"/>
      <c r="C138" s="1"/>
      <c r="D138" s="1"/>
      <c r="E138" s="1"/>
    </row>
    <row r="139" spans="1:5" x14ac:dyDescent="0.2">
      <c r="A139" s="1"/>
      <c r="B139" s="1"/>
      <c r="C139" s="1"/>
      <c r="D139" s="1"/>
      <c r="E139" s="1"/>
    </row>
    <row r="140" spans="1:5" x14ac:dyDescent="0.2">
      <c r="A140" s="1"/>
      <c r="B140" s="1"/>
      <c r="C140" s="1"/>
      <c r="D140" s="1"/>
      <c r="E140" s="1"/>
    </row>
    <row r="141" spans="1:5" x14ac:dyDescent="0.2">
      <c r="A141" s="1"/>
      <c r="B141" s="1"/>
      <c r="C141" s="1"/>
      <c r="D141" s="1"/>
      <c r="E141" s="1"/>
    </row>
    <row r="142" spans="1:5" x14ac:dyDescent="0.2">
      <c r="A142" s="1"/>
      <c r="B142" s="1"/>
      <c r="C142" s="1"/>
      <c r="D142" s="1"/>
      <c r="E142" s="1"/>
    </row>
    <row r="143" spans="1:5" x14ac:dyDescent="0.2">
      <c r="A143" s="1"/>
      <c r="B143" s="1"/>
      <c r="C143" s="1"/>
      <c r="D143" s="1"/>
      <c r="E143" s="1"/>
    </row>
    <row r="144" spans="1:5" x14ac:dyDescent="0.2">
      <c r="A144" s="1"/>
      <c r="B144" s="1"/>
      <c r="C144" s="1"/>
      <c r="D144" s="1"/>
      <c r="E144" s="1"/>
    </row>
    <row r="145" spans="1:5" x14ac:dyDescent="0.2">
      <c r="A145" s="1"/>
      <c r="B145" s="1"/>
      <c r="C145" s="1"/>
      <c r="D145" s="1"/>
      <c r="E145" s="1"/>
    </row>
    <row r="146" spans="1:5" x14ac:dyDescent="0.2">
      <c r="A146" s="1"/>
      <c r="B146" s="1"/>
      <c r="C146" s="1"/>
      <c r="D146" s="1"/>
      <c r="E146" s="1"/>
    </row>
    <row r="147" spans="1:5" x14ac:dyDescent="0.2">
      <c r="A147" s="1"/>
      <c r="B147" s="1"/>
      <c r="C147" s="1"/>
      <c r="D147" s="1"/>
      <c r="E147" s="1"/>
    </row>
    <row r="148" spans="1:5" x14ac:dyDescent="0.2">
      <c r="A148" s="1"/>
      <c r="B148" s="1"/>
      <c r="C148" s="1"/>
      <c r="D148" s="1"/>
      <c r="E148" s="1"/>
    </row>
    <row r="149" spans="1:5" x14ac:dyDescent="0.2">
      <c r="A149" s="1"/>
      <c r="B149" s="1"/>
      <c r="C149" s="1"/>
      <c r="D149" s="1"/>
      <c r="E149" s="1"/>
    </row>
    <row r="150" spans="1:5" x14ac:dyDescent="0.2">
      <c r="A150" s="1"/>
      <c r="B150" s="1"/>
      <c r="C150" s="1"/>
      <c r="D150" s="1"/>
      <c r="E150" s="1"/>
    </row>
    <row r="151" spans="1:5" x14ac:dyDescent="0.2">
      <c r="A151" s="1"/>
      <c r="B151" s="1"/>
      <c r="C151" s="1"/>
      <c r="D151" s="1"/>
      <c r="E151" s="1"/>
    </row>
    <row r="152" spans="1:5" x14ac:dyDescent="0.2">
      <c r="A152" s="1"/>
      <c r="B152" s="1"/>
      <c r="C152" s="1"/>
      <c r="D152" s="1"/>
      <c r="E152" s="1"/>
    </row>
    <row r="153" spans="1:5" x14ac:dyDescent="0.2">
      <c r="A153" s="1"/>
      <c r="B153" s="1"/>
      <c r="C153" s="1"/>
      <c r="D153" s="1"/>
      <c r="E153" s="1"/>
    </row>
    <row r="154" spans="1:5" x14ac:dyDescent="0.2">
      <c r="A154" s="1"/>
      <c r="B154" s="1"/>
      <c r="C154" s="1"/>
      <c r="D154" s="1"/>
      <c r="E154" s="1"/>
    </row>
    <row r="155" spans="1:5" x14ac:dyDescent="0.2">
      <c r="A155" s="1"/>
      <c r="B155" s="1"/>
      <c r="C155" s="1"/>
      <c r="D155" s="1"/>
      <c r="E155" s="1"/>
    </row>
    <row r="156" spans="1:5" x14ac:dyDescent="0.2">
      <c r="A156" s="1"/>
      <c r="B156" s="1"/>
      <c r="C156" s="1"/>
      <c r="D156" s="1"/>
      <c r="E156" s="1"/>
    </row>
    <row r="157" spans="1:5" x14ac:dyDescent="0.2">
      <c r="A157" s="1"/>
      <c r="B157" s="1"/>
      <c r="C157" s="1"/>
      <c r="D157" s="1"/>
      <c r="E157" s="1"/>
    </row>
    <row r="158" spans="1:5" x14ac:dyDescent="0.2">
      <c r="A158" s="1"/>
      <c r="B158" s="1"/>
      <c r="C158" s="1"/>
      <c r="D158" s="1"/>
      <c r="E158" s="1"/>
    </row>
    <row r="159" spans="1:5" x14ac:dyDescent="0.2">
      <c r="A159" s="1"/>
      <c r="B159" s="1"/>
      <c r="C159" s="1"/>
      <c r="D159" s="1"/>
      <c r="E159" s="1"/>
    </row>
    <row r="160" spans="1:5" x14ac:dyDescent="0.2">
      <c r="A160" s="1"/>
      <c r="B160" s="1"/>
      <c r="C160" s="1"/>
      <c r="D160" s="1"/>
      <c r="E160" s="1"/>
    </row>
    <row r="161" spans="1:5" x14ac:dyDescent="0.2">
      <c r="A161" s="1"/>
      <c r="B161" s="1"/>
      <c r="C161" s="1"/>
      <c r="D161" s="1"/>
      <c r="E161" s="1"/>
    </row>
    <row r="162" spans="1:5" x14ac:dyDescent="0.2">
      <c r="A162" s="1"/>
      <c r="B162" s="1"/>
      <c r="C162" s="1"/>
      <c r="D162" s="1"/>
      <c r="E162" s="1"/>
    </row>
    <row r="163" spans="1:5" x14ac:dyDescent="0.2">
      <c r="A163" s="1"/>
      <c r="B163" s="1"/>
      <c r="C163" s="1"/>
      <c r="D163" s="1"/>
      <c r="E163" s="1"/>
    </row>
    <row r="164" spans="1:5" x14ac:dyDescent="0.2">
      <c r="A164" s="1"/>
      <c r="B164" s="1"/>
      <c r="C164" s="1"/>
      <c r="D164" s="1"/>
      <c r="E164" s="1"/>
    </row>
    <row r="165" spans="1:5" x14ac:dyDescent="0.2">
      <c r="A165" s="1"/>
      <c r="B165" s="1"/>
      <c r="C165" s="1"/>
      <c r="D165" s="1"/>
      <c r="E165" s="1"/>
    </row>
    <row r="166" spans="1:5" x14ac:dyDescent="0.2">
      <c r="A166" s="1"/>
      <c r="B166" s="1"/>
      <c r="C166" s="1"/>
      <c r="D166" s="1"/>
      <c r="E166" s="1"/>
    </row>
    <row r="167" spans="1:5" x14ac:dyDescent="0.2">
      <c r="A167" s="1"/>
      <c r="B167" s="1"/>
      <c r="C167" s="1"/>
      <c r="D167" s="1"/>
      <c r="E167" s="1"/>
    </row>
    <row r="168" spans="1:5" x14ac:dyDescent="0.2">
      <c r="A168" s="1"/>
      <c r="B168" s="1"/>
      <c r="C168" s="1"/>
      <c r="D168" s="1"/>
      <c r="E168" s="1"/>
    </row>
    <row r="169" spans="1:5" x14ac:dyDescent="0.2">
      <c r="A169" s="1"/>
      <c r="B169" s="1"/>
      <c r="C169" s="1"/>
      <c r="D169" s="1"/>
      <c r="E169" s="1"/>
    </row>
    <row r="170" spans="1:5" x14ac:dyDescent="0.2">
      <c r="A170" s="1"/>
      <c r="B170" s="1"/>
      <c r="C170" s="1"/>
      <c r="D170" s="1"/>
      <c r="E170" s="1"/>
    </row>
    <row r="171" spans="1:5" x14ac:dyDescent="0.2">
      <c r="A171" s="1"/>
      <c r="B171" s="1"/>
      <c r="C171" s="1"/>
      <c r="D171" s="1"/>
      <c r="E171" s="1"/>
    </row>
    <row r="172" spans="1:5" x14ac:dyDescent="0.2">
      <c r="A172" s="1"/>
      <c r="B172" s="1"/>
      <c r="C172" s="1"/>
      <c r="D172" s="1"/>
      <c r="E172" s="1"/>
    </row>
    <row r="173" spans="1:5" x14ac:dyDescent="0.2">
      <c r="A173" s="1"/>
      <c r="B173" s="1"/>
      <c r="C173" s="1"/>
      <c r="D173" s="1"/>
      <c r="E173" s="1"/>
    </row>
    <row r="174" spans="1:5" x14ac:dyDescent="0.2">
      <c r="A174" s="1"/>
      <c r="B174" s="1"/>
      <c r="C174" s="1"/>
      <c r="D174" s="1"/>
      <c r="E174" s="1"/>
    </row>
    <row r="175" spans="1:5" x14ac:dyDescent="0.2">
      <c r="A175" s="1"/>
      <c r="B175" s="1"/>
      <c r="C175" s="1"/>
      <c r="D175" s="1"/>
      <c r="E175" s="1"/>
    </row>
    <row r="176" spans="1:5" x14ac:dyDescent="0.2">
      <c r="A176" s="1"/>
      <c r="B176" s="1"/>
      <c r="C176" s="1"/>
      <c r="D176" s="1"/>
      <c r="E176" s="1"/>
    </row>
    <row r="177" spans="1:5" x14ac:dyDescent="0.2">
      <c r="A177" s="1"/>
      <c r="B177" s="1"/>
      <c r="C177" s="1"/>
      <c r="D177" s="1"/>
      <c r="E177" s="1"/>
    </row>
    <row r="178" spans="1:5" x14ac:dyDescent="0.2">
      <c r="A178" s="1"/>
      <c r="B178" s="1"/>
      <c r="C178" s="1"/>
      <c r="D178" s="1"/>
      <c r="E178" s="1"/>
    </row>
    <row r="179" spans="1:5" x14ac:dyDescent="0.2">
      <c r="A179" s="1"/>
      <c r="B179" s="1"/>
      <c r="C179" s="1"/>
      <c r="D179" s="1"/>
      <c r="E179" s="1"/>
    </row>
    <row r="180" spans="1:5" x14ac:dyDescent="0.2">
      <c r="A180" s="1"/>
      <c r="B180" s="1"/>
      <c r="C180" s="1"/>
      <c r="D180" s="1"/>
      <c r="E180" s="1"/>
    </row>
    <row r="181" spans="1:5" x14ac:dyDescent="0.2">
      <c r="A181" s="1"/>
      <c r="B181" s="1"/>
      <c r="C181" s="1"/>
      <c r="D181" s="1"/>
      <c r="E181" s="1"/>
    </row>
    <row r="182" spans="1:5" x14ac:dyDescent="0.2">
      <c r="A182" s="1"/>
      <c r="B182" s="1"/>
      <c r="C182" s="1"/>
      <c r="D182" s="1"/>
      <c r="E182" s="1"/>
    </row>
    <row r="183" spans="1:5" x14ac:dyDescent="0.2">
      <c r="A183" s="1"/>
      <c r="B183" s="1"/>
      <c r="C183" s="1"/>
      <c r="D183" s="1"/>
      <c r="E183" s="1"/>
    </row>
    <row r="184" spans="1:5" x14ac:dyDescent="0.2">
      <c r="A184" s="1"/>
      <c r="B184" s="1"/>
      <c r="C184" s="1"/>
      <c r="D184" s="1"/>
      <c r="E184" s="1"/>
    </row>
    <row r="185" spans="1:5" x14ac:dyDescent="0.2">
      <c r="A185" s="1"/>
      <c r="B185" s="1"/>
      <c r="C185" s="1"/>
      <c r="D185" s="1"/>
      <c r="E185" s="1"/>
    </row>
    <row r="186" spans="1:5" x14ac:dyDescent="0.2">
      <c r="A186" s="1"/>
      <c r="B186" s="1"/>
      <c r="C186" s="1"/>
      <c r="D186" s="1"/>
      <c r="E186" s="1"/>
    </row>
    <row r="187" spans="1:5" x14ac:dyDescent="0.2">
      <c r="A187" s="1"/>
      <c r="B187" s="1"/>
      <c r="C187" s="1"/>
      <c r="D187" s="1"/>
      <c r="E187" s="1"/>
    </row>
    <row r="188" spans="1:5" x14ac:dyDescent="0.2">
      <c r="A188" s="1"/>
      <c r="B188" s="1"/>
      <c r="C188" s="1"/>
      <c r="D188" s="1"/>
      <c r="E188" s="1"/>
    </row>
    <row r="189" spans="1:5" x14ac:dyDescent="0.2">
      <c r="A189" s="1"/>
      <c r="B189" s="1"/>
      <c r="C189" s="1"/>
      <c r="D189" s="1"/>
      <c r="E189" s="1"/>
    </row>
    <row r="190" spans="1:5" x14ac:dyDescent="0.2">
      <c r="A190" s="1"/>
      <c r="B190" s="1"/>
      <c r="C190" s="1"/>
      <c r="D190" s="1"/>
      <c r="E190" s="1"/>
    </row>
    <row r="191" spans="1:5" x14ac:dyDescent="0.2">
      <c r="A191" s="1"/>
      <c r="B191" s="1"/>
      <c r="C191" s="1"/>
      <c r="D191" s="1"/>
      <c r="E191" s="1"/>
    </row>
    <row r="192" spans="1:5" x14ac:dyDescent="0.2">
      <c r="A192" s="1"/>
      <c r="B192" s="1"/>
      <c r="C192" s="1"/>
      <c r="D192" s="1"/>
      <c r="E192" s="1"/>
    </row>
    <row r="193" spans="1:5" x14ac:dyDescent="0.2">
      <c r="A193" s="1"/>
      <c r="B193" s="1"/>
      <c r="C193" s="1"/>
      <c r="D193" s="1"/>
      <c r="E193" s="1"/>
    </row>
    <row r="194" spans="1:5" x14ac:dyDescent="0.2">
      <c r="A194" s="1"/>
      <c r="B194" s="1"/>
      <c r="C194" s="1"/>
      <c r="D194" s="1"/>
      <c r="E194" s="1"/>
    </row>
    <row r="195" spans="1:5" x14ac:dyDescent="0.2">
      <c r="A195" s="1"/>
      <c r="B195" s="1"/>
      <c r="C195" s="1"/>
      <c r="D195" s="1"/>
      <c r="E195" s="1"/>
    </row>
    <row r="196" spans="1:5" x14ac:dyDescent="0.2">
      <c r="A196" s="1"/>
      <c r="B196" s="1"/>
      <c r="C196" s="1"/>
      <c r="D196" s="1"/>
      <c r="E196" s="1"/>
    </row>
    <row r="197" spans="1:5" x14ac:dyDescent="0.2">
      <c r="A197" s="1"/>
      <c r="B197" s="1"/>
      <c r="C197" s="1"/>
      <c r="D197" s="1"/>
      <c r="E197" s="1"/>
    </row>
    <row r="198" spans="1:5" x14ac:dyDescent="0.2">
      <c r="A198" s="1"/>
      <c r="B198" s="1"/>
      <c r="C198" s="1"/>
      <c r="D198" s="1"/>
      <c r="E198" s="1"/>
    </row>
    <row r="199" spans="1:5" x14ac:dyDescent="0.2">
      <c r="A199" s="1"/>
      <c r="B199" s="1"/>
      <c r="C199" s="1"/>
      <c r="D199" s="1"/>
      <c r="E199" s="1"/>
    </row>
    <row r="200" spans="1:5" x14ac:dyDescent="0.2">
      <c r="A200" s="1"/>
      <c r="B200" s="1"/>
      <c r="C200" s="1"/>
      <c r="D200" s="1"/>
      <c r="E200" s="1"/>
    </row>
    <row r="201" spans="1:5" x14ac:dyDescent="0.2">
      <c r="A201" s="1"/>
      <c r="B201" s="1"/>
      <c r="C201" s="1"/>
      <c r="D201" s="1"/>
      <c r="E201" s="1"/>
    </row>
    <row r="202" spans="1:5" x14ac:dyDescent="0.2">
      <c r="A202" s="1"/>
      <c r="B202" s="1"/>
      <c r="C202" s="1"/>
      <c r="D202" s="1"/>
      <c r="E202" s="1"/>
    </row>
    <row r="203" spans="1:5" x14ac:dyDescent="0.2">
      <c r="A203" s="1"/>
      <c r="B203" s="1"/>
      <c r="C203" s="1"/>
      <c r="D203" s="1"/>
      <c r="E203" s="1"/>
    </row>
    <row r="204" spans="1:5" x14ac:dyDescent="0.2">
      <c r="A204" s="1"/>
      <c r="B204" s="1"/>
      <c r="C204" s="1"/>
      <c r="D204" s="1"/>
      <c r="E204" s="1"/>
    </row>
    <row r="205" spans="1:5" x14ac:dyDescent="0.2">
      <c r="A205" s="1"/>
      <c r="B205" s="1"/>
      <c r="C205" s="1"/>
      <c r="D205" s="1"/>
      <c r="E205" s="1"/>
    </row>
    <row r="206" spans="1:5" x14ac:dyDescent="0.2">
      <c r="A206" s="1"/>
      <c r="B206" s="1"/>
      <c r="C206" s="1"/>
      <c r="D206" s="1"/>
      <c r="E206" s="1"/>
    </row>
    <row r="207" spans="1:5" x14ac:dyDescent="0.2">
      <c r="A207" s="1"/>
      <c r="B207" s="1"/>
      <c r="C207" s="1"/>
      <c r="D207" s="1"/>
      <c r="E207" s="1"/>
    </row>
    <row r="208" spans="1:5" x14ac:dyDescent="0.2">
      <c r="A208" s="1"/>
      <c r="B208" s="1"/>
      <c r="C208" s="1"/>
      <c r="D208" s="1"/>
      <c r="E208" s="1"/>
    </row>
    <row r="209" spans="1:5" x14ac:dyDescent="0.2">
      <c r="A209" s="1"/>
      <c r="B209" s="1"/>
      <c r="C209" s="1"/>
      <c r="D209" s="1"/>
      <c r="E209" s="1"/>
    </row>
    <row r="210" spans="1:5" x14ac:dyDescent="0.2">
      <c r="A210" s="1"/>
      <c r="B210" s="1"/>
      <c r="C210" s="1"/>
      <c r="D210" s="1"/>
      <c r="E210" s="1"/>
    </row>
    <row r="211" spans="1:5" x14ac:dyDescent="0.2">
      <c r="A211" s="1"/>
      <c r="B211" s="1"/>
      <c r="C211" s="1"/>
      <c r="D211" s="1"/>
      <c r="E211" s="1"/>
    </row>
    <row r="212" spans="1:5" x14ac:dyDescent="0.2">
      <c r="A212" s="1"/>
      <c r="B212" s="1"/>
      <c r="C212" s="1"/>
      <c r="D212" s="1"/>
      <c r="E212" s="1"/>
    </row>
    <row r="213" spans="1:5" x14ac:dyDescent="0.2">
      <c r="A213" s="1"/>
      <c r="B213" s="1"/>
      <c r="C213" s="1"/>
      <c r="D213" s="1"/>
      <c r="E213" s="1"/>
    </row>
    <row r="214" spans="1:5" x14ac:dyDescent="0.2">
      <c r="A214" s="1"/>
      <c r="B214" s="1"/>
      <c r="C214" s="1"/>
      <c r="D214" s="1"/>
      <c r="E214" s="1"/>
    </row>
  </sheetData>
  <sheetProtection password="8429" sheet="1" objects="1" scenarios="1"/>
  <mergeCells count="5">
    <mergeCell ref="A1:E1"/>
    <mergeCell ref="A6:E6"/>
    <mergeCell ref="A2:E2"/>
    <mergeCell ref="A3:E3"/>
    <mergeCell ref="A4:E4"/>
  </mergeCells>
  <phoneticPr fontId="41" type="noConversion"/>
  <printOptions horizontalCentered="1" verticalCentered="1"/>
  <pageMargins left="0.78740157480314965" right="0.78740157480314965" top="0.6692913385826772" bottom="0.55118110236220474" header="0" footer="0"/>
  <pageSetup scale="90"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23"/>
  <dimension ref="A1:Q32"/>
  <sheetViews>
    <sheetView showGridLines="0" topLeftCell="A4" workbookViewId="0">
      <selection activeCell="C19" sqref="C19"/>
    </sheetView>
  </sheetViews>
  <sheetFormatPr baseColWidth="10" defaultColWidth="11.5703125" defaultRowHeight="12" x14ac:dyDescent="0.2"/>
  <cols>
    <col min="1" max="1" width="20.7109375" style="367" customWidth="1"/>
    <col min="2" max="2" width="22.5703125" style="367" customWidth="1"/>
    <col min="3" max="3" width="20.5703125" style="367" customWidth="1"/>
    <col min="4" max="4" width="18.85546875" style="367" customWidth="1"/>
    <col min="5" max="5" width="19.42578125" style="367" customWidth="1"/>
    <col min="6" max="7" width="16.7109375" style="367" customWidth="1"/>
    <col min="8" max="8" width="15.42578125" style="367" customWidth="1"/>
    <col min="9" max="9" width="18.5703125" style="363" customWidth="1"/>
    <col min="10" max="10" width="4.140625" style="367" customWidth="1"/>
    <col min="11" max="11" width="13.140625" style="367" customWidth="1"/>
    <col min="12" max="12" width="9.42578125" style="367" customWidth="1"/>
    <col min="13" max="13" width="7.5703125" style="399" customWidth="1"/>
    <col min="14" max="17" width="4.42578125" style="367" customWidth="1"/>
    <col min="18" max="18" width="4.85546875" style="367" customWidth="1"/>
    <col min="19" max="16384" width="11.5703125" style="367"/>
  </cols>
  <sheetData>
    <row r="1" spans="1:17" customFormat="1" ht="15.75" x14ac:dyDescent="0.2">
      <c r="A1" s="777" t="str">
        <f>+'LISTA DE HOJAS'!A1</f>
        <v>MUNICIPALIDAD DE TARRAZU</v>
      </c>
      <c r="B1" s="777"/>
      <c r="C1" s="777"/>
      <c r="D1" s="777"/>
      <c r="E1" s="777"/>
      <c r="F1" s="777"/>
      <c r="G1" s="602"/>
      <c r="H1" s="401"/>
      <c r="I1" s="625"/>
      <c r="J1" s="401"/>
      <c r="K1" s="401"/>
      <c r="L1" s="401"/>
      <c r="M1" s="401"/>
      <c r="N1" s="401"/>
      <c r="O1" s="401"/>
      <c r="P1" s="401"/>
      <c r="Q1" s="401"/>
    </row>
    <row r="2" spans="1:17" customFormat="1" ht="15.75" x14ac:dyDescent="0.2">
      <c r="A2" s="777" t="s">
        <v>17</v>
      </c>
      <c r="B2" s="777"/>
      <c r="C2" s="777"/>
      <c r="D2" s="777"/>
      <c r="E2" s="777"/>
      <c r="F2" s="777"/>
      <c r="G2" s="602"/>
      <c r="H2" s="401"/>
      <c r="I2" s="625"/>
      <c r="J2" s="401"/>
      <c r="K2" s="401"/>
      <c r="L2" s="401"/>
      <c r="M2" s="401"/>
      <c r="N2" s="401"/>
      <c r="O2" s="401"/>
      <c r="P2" s="401"/>
      <c r="Q2" s="401"/>
    </row>
    <row r="3" spans="1:17" ht="19.5" customHeight="1" thickBot="1" x14ac:dyDescent="0.3">
      <c r="A3" s="786" t="s">
        <v>439</v>
      </c>
      <c r="B3" s="786"/>
      <c r="C3" s="787"/>
      <c r="D3" s="787"/>
      <c r="E3" s="787"/>
      <c r="F3" s="787"/>
      <c r="G3" s="603"/>
      <c r="H3" s="400"/>
      <c r="I3" s="626"/>
      <c r="J3" s="400"/>
      <c r="K3" s="400"/>
      <c r="L3" s="400"/>
      <c r="M3" s="400"/>
      <c r="N3" s="400"/>
      <c r="O3" s="400"/>
      <c r="P3" s="400"/>
      <c r="Q3" s="400"/>
    </row>
    <row r="4" spans="1:17" ht="13.5" thickBot="1" x14ac:dyDescent="0.25">
      <c r="A4" s="780" t="s">
        <v>19</v>
      </c>
      <c r="B4" s="781"/>
      <c r="C4" s="788" t="s">
        <v>18</v>
      </c>
      <c r="D4" s="789"/>
      <c r="E4" s="789"/>
      <c r="F4" s="789"/>
      <c r="G4" s="789"/>
      <c r="H4" s="789"/>
      <c r="I4" s="790"/>
      <c r="J4" s="2"/>
      <c r="K4" s="2"/>
      <c r="L4" s="2"/>
      <c r="M4" s="2"/>
      <c r="N4" s="2"/>
      <c r="O4" s="2"/>
      <c r="P4" s="2"/>
      <c r="Q4" s="2"/>
    </row>
    <row r="5" spans="1:17" ht="13.5" thickBot="1" x14ac:dyDescent="0.25">
      <c r="A5" s="782"/>
      <c r="B5" s="783"/>
      <c r="C5" s="557">
        <v>2013</v>
      </c>
      <c r="D5" s="557">
        <v>2014</v>
      </c>
      <c r="E5" s="557">
        <v>2015</v>
      </c>
      <c r="F5" s="557">
        <v>2016</v>
      </c>
      <c r="G5" s="557">
        <v>2017</v>
      </c>
      <c r="H5" s="557">
        <v>2018</v>
      </c>
      <c r="I5" s="684" t="s">
        <v>909</v>
      </c>
      <c r="J5" s="2"/>
      <c r="K5" s="2"/>
      <c r="L5" s="2"/>
      <c r="M5" s="2"/>
      <c r="N5" s="2"/>
      <c r="O5" s="2"/>
      <c r="P5" s="2"/>
      <c r="Q5" s="2"/>
    </row>
    <row r="6" spans="1:17" ht="12.75" x14ac:dyDescent="0.2">
      <c r="A6" s="778" t="s">
        <v>14</v>
      </c>
      <c r="B6" s="778"/>
      <c r="C6" s="413">
        <v>38</v>
      </c>
      <c r="D6" s="413">
        <v>37</v>
      </c>
      <c r="E6" s="413">
        <v>36</v>
      </c>
      <c r="F6" s="413">
        <v>39</v>
      </c>
      <c r="G6" s="413">
        <v>43</v>
      </c>
      <c r="H6" s="413">
        <v>43</v>
      </c>
      <c r="I6" s="413">
        <v>51</v>
      </c>
      <c r="J6" s="2"/>
      <c r="K6" s="2"/>
      <c r="L6" s="2"/>
      <c r="M6" s="2"/>
      <c r="N6" s="2"/>
      <c r="O6" s="2"/>
      <c r="P6" s="2"/>
      <c r="Q6" s="2"/>
    </row>
    <row r="7" spans="1:17" ht="13.5" thickBot="1" x14ac:dyDescent="0.25">
      <c r="A7" s="779" t="s">
        <v>15</v>
      </c>
      <c r="B7" s="779"/>
      <c r="C7" s="413">
        <v>0</v>
      </c>
      <c r="D7" s="413">
        <v>0</v>
      </c>
      <c r="E7" s="413">
        <v>7</v>
      </c>
      <c r="F7" s="413">
        <v>4</v>
      </c>
      <c r="G7" s="413">
        <v>8</v>
      </c>
      <c r="H7" s="413">
        <v>15</v>
      </c>
      <c r="I7" s="413">
        <v>9</v>
      </c>
      <c r="J7" s="2"/>
      <c r="K7" s="2"/>
      <c r="L7" s="2"/>
      <c r="M7" s="2"/>
      <c r="N7" s="2"/>
      <c r="O7" s="2"/>
      <c r="P7" s="2"/>
      <c r="Q7" s="2"/>
    </row>
    <row r="8" spans="1:17" ht="16.5" customHeight="1" thickBot="1" x14ac:dyDescent="0.25">
      <c r="A8" s="784" t="s">
        <v>16</v>
      </c>
      <c r="B8" s="785"/>
      <c r="C8" s="404">
        <f t="shared" ref="C8:F8" si="0">+C7+C6</f>
        <v>38</v>
      </c>
      <c r="D8" s="404">
        <f t="shared" si="0"/>
        <v>37</v>
      </c>
      <c r="E8" s="404">
        <f t="shared" si="0"/>
        <v>43</v>
      </c>
      <c r="F8" s="404">
        <f t="shared" si="0"/>
        <v>43</v>
      </c>
      <c r="G8" s="404">
        <f>+G7+G6</f>
        <v>51</v>
      </c>
      <c r="H8" s="404">
        <f>+H7+H6</f>
        <v>58</v>
      </c>
      <c r="I8" s="404">
        <f>+I7+I6</f>
        <v>60</v>
      </c>
      <c r="J8" s="2"/>
      <c r="K8" s="2"/>
      <c r="L8" s="2"/>
      <c r="M8" s="2"/>
      <c r="N8" s="2"/>
      <c r="O8" s="2"/>
      <c r="P8" s="2"/>
      <c r="Q8" s="2"/>
    </row>
    <row r="9" spans="1:17" ht="14.25" customHeight="1" x14ac:dyDescent="0.2">
      <c r="A9" s="779" t="s">
        <v>586</v>
      </c>
      <c r="B9" s="779"/>
      <c r="C9" s="413">
        <v>16</v>
      </c>
      <c r="D9" s="413">
        <v>15</v>
      </c>
      <c r="E9" s="413">
        <v>26</v>
      </c>
      <c r="F9" s="413">
        <v>25</v>
      </c>
      <c r="G9" s="413">
        <v>37</v>
      </c>
      <c r="H9" s="413">
        <v>42</v>
      </c>
      <c r="I9" s="413">
        <v>44</v>
      </c>
      <c r="J9" s="2"/>
      <c r="K9" s="2"/>
      <c r="L9" s="2"/>
      <c r="M9" s="2"/>
      <c r="N9" s="2"/>
      <c r="O9" s="2"/>
      <c r="P9" s="2"/>
      <c r="Q9" s="2"/>
    </row>
    <row r="10" spans="1:17" ht="13.5" thickBot="1" x14ac:dyDescent="0.25">
      <c r="A10" s="805" t="s">
        <v>587</v>
      </c>
      <c r="B10" s="805"/>
      <c r="C10" s="413">
        <v>22</v>
      </c>
      <c r="D10" s="413">
        <v>22</v>
      </c>
      <c r="E10" s="413">
        <v>18</v>
      </c>
      <c r="F10" s="413">
        <v>18</v>
      </c>
      <c r="G10" s="413">
        <v>14</v>
      </c>
      <c r="H10" s="413">
        <v>16</v>
      </c>
      <c r="I10" s="413">
        <v>16</v>
      </c>
      <c r="J10" s="2"/>
      <c r="K10" s="2"/>
      <c r="L10" s="2"/>
      <c r="M10" s="2"/>
      <c r="N10" s="2"/>
      <c r="O10" s="2"/>
      <c r="P10" s="2"/>
      <c r="Q10" s="2"/>
    </row>
    <row r="11" spans="1:17" ht="15" customHeight="1" thickBot="1" x14ac:dyDescent="0.25">
      <c r="A11" s="784" t="s">
        <v>16</v>
      </c>
      <c r="B11" s="785"/>
      <c r="C11" s="404">
        <f t="shared" ref="C11:F11" si="1">+C10+C9</f>
        <v>38</v>
      </c>
      <c r="D11" s="404">
        <f t="shared" si="1"/>
        <v>37</v>
      </c>
      <c r="E11" s="404">
        <f t="shared" si="1"/>
        <v>44</v>
      </c>
      <c r="F11" s="404">
        <f t="shared" si="1"/>
        <v>43</v>
      </c>
      <c r="G11" s="404">
        <f>+G10+G9</f>
        <v>51</v>
      </c>
      <c r="H11" s="404">
        <f>+H10+H9</f>
        <v>58</v>
      </c>
      <c r="I11" s="404">
        <f>+I10+I9</f>
        <v>60</v>
      </c>
      <c r="J11" s="2"/>
      <c r="K11" s="2"/>
      <c r="L11" s="2"/>
      <c r="M11" s="2"/>
      <c r="N11" s="2"/>
      <c r="O11" s="2"/>
      <c r="P11" s="2"/>
      <c r="Q11" s="2"/>
    </row>
    <row r="12" spans="1:17" ht="15" customHeight="1" x14ac:dyDescent="0.2">
      <c r="A12" s="779" t="s">
        <v>286</v>
      </c>
      <c r="B12" s="779"/>
      <c r="C12" s="413">
        <v>18</v>
      </c>
      <c r="D12" s="413">
        <v>17</v>
      </c>
      <c r="E12" s="413">
        <v>17</v>
      </c>
      <c r="F12" s="413">
        <v>17</v>
      </c>
      <c r="G12" s="413">
        <v>19</v>
      </c>
      <c r="H12" s="413">
        <v>21</v>
      </c>
      <c r="I12" s="413">
        <v>21</v>
      </c>
      <c r="J12" s="2"/>
      <c r="K12" s="2"/>
      <c r="L12" s="2"/>
      <c r="M12" s="2"/>
      <c r="N12" s="2"/>
    </row>
    <row r="13" spans="1:17" ht="15" customHeight="1" x14ac:dyDescent="0.2">
      <c r="A13" s="779" t="s">
        <v>463</v>
      </c>
      <c r="B13" s="779"/>
      <c r="C13" s="413">
        <v>13</v>
      </c>
      <c r="D13" s="413">
        <v>13</v>
      </c>
      <c r="E13" s="413">
        <v>17</v>
      </c>
      <c r="F13" s="413">
        <v>17</v>
      </c>
      <c r="G13" s="413">
        <v>21</v>
      </c>
      <c r="H13" s="413">
        <v>23</v>
      </c>
      <c r="I13" s="413">
        <v>27</v>
      </c>
      <c r="J13" s="2"/>
      <c r="K13" s="2"/>
      <c r="L13" s="2"/>
      <c r="M13" s="2"/>
      <c r="N13" s="2"/>
    </row>
    <row r="14" spans="1:17" ht="14.25" customHeight="1" x14ac:dyDescent="0.2">
      <c r="A14" s="779" t="s">
        <v>288</v>
      </c>
      <c r="B14" s="779"/>
      <c r="C14" s="413">
        <v>7</v>
      </c>
      <c r="D14" s="413">
        <v>7</v>
      </c>
      <c r="E14" s="413">
        <v>10</v>
      </c>
      <c r="F14" s="413">
        <v>9</v>
      </c>
      <c r="G14" s="413">
        <v>11</v>
      </c>
      <c r="H14" s="413">
        <v>14</v>
      </c>
      <c r="I14" s="413">
        <v>12</v>
      </c>
      <c r="J14" s="2"/>
      <c r="K14" s="2"/>
      <c r="L14" s="2"/>
      <c r="M14" s="2"/>
      <c r="N14" s="2"/>
    </row>
    <row r="15" spans="1:17" ht="15.75" customHeight="1" thickBot="1" x14ac:dyDescent="0.25">
      <c r="A15" s="801" t="s">
        <v>289</v>
      </c>
      <c r="B15" s="802"/>
      <c r="C15" s="414">
        <v>0</v>
      </c>
      <c r="D15" s="414">
        <v>0</v>
      </c>
      <c r="E15" s="414">
        <v>0</v>
      </c>
      <c r="F15" s="414">
        <v>0</v>
      </c>
      <c r="G15" s="414">
        <v>0</v>
      </c>
      <c r="H15" s="414">
        <v>0</v>
      </c>
      <c r="I15" s="414">
        <v>0</v>
      </c>
    </row>
    <row r="16" spans="1:17" ht="15.75" customHeight="1" thickBot="1" x14ac:dyDescent="0.25">
      <c r="A16" s="784" t="s">
        <v>16</v>
      </c>
      <c r="B16" s="785"/>
      <c r="C16" s="405">
        <f t="shared" ref="C16:F16" si="2">SUM(C12:C15)</f>
        <v>38</v>
      </c>
      <c r="D16" s="405">
        <f t="shared" si="2"/>
        <v>37</v>
      </c>
      <c r="E16" s="405">
        <f t="shared" si="2"/>
        <v>44</v>
      </c>
      <c r="F16" s="405">
        <f t="shared" si="2"/>
        <v>43</v>
      </c>
      <c r="G16" s="405">
        <f>SUM(G12:G15)</f>
        <v>51</v>
      </c>
      <c r="H16" s="405">
        <f>SUM(H12:H15)</f>
        <v>58</v>
      </c>
      <c r="I16" s="405">
        <f>SUM(I12:I15)</f>
        <v>60</v>
      </c>
    </row>
    <row r="17" spans="1:13" s="408" customFormat="1" ht="8.25" customHeight="1" thickBot="1" x14ac:dyDescent="0.25">
      <c r="A17" s="407"/>
      <c r="B17" s="495"/>
      <c r="C17" s="496"/>
      <c r="D17" s="496"/>
      <c r="E17" s="496"/>
      <c r="F17" s="496"/>
      <c r="G17" s="628"/>
      <c r="M17" s="409"/>
    </row>
    <row r="18" spans="1:13" ht="21.75" customHeight="1" x14ac:dyDescent="0.2">
      <c r="A18" s="803" t="s">
        <v>588</v>
      </c>
      <c r="B18" s="804"/>
      <c r="C18" s="497">
        <f t="shared" ref="C18" si="3">SUM(C19:C22)</f>
        <v>323430522.94999999</v>
      </c>
      <c r="D18" s="497">
        <f t="shared" ref="D18:I18" si="4">SUM(D19:D22)</f>
        <v>325800235.80999994</v>
      </c>
      <c r="E18" s="497">
        <f t="shared" si="4"/>
        <v>373760126.33999997</v>
      </c>
      <c r="F18" s="497">
        <f t="shared" si="4"/>
        <v>372811778.02000004</v>
      </c>
      <c r="G18" s="497">
        <f t="shared" si="4"/>
        <v>437732075.31000006</v>
      </c>
      <c r="H18" s="498">
        <f t="shared" si="4"/>
        <v>513926063.13999999</v>
      </c>
      <c r="I18" s="498">
        <f t="shared" si="4"/>
        <v>571056524.20999992</v>
      </c>
    </row>
    <row r="19" spans="1:13" ht="18.75" customHeight="1" x14ac:dyDescent="0.2">
      <c r="A19" s="793" t="s">
        <v>286</v>
      </c>
      <c r="B19" s="794"/>
      <c r="C19" s="449">
        <v>182566969.59</v>
      </c>
      <c r="D19" s="449">
        <v>186665912.44999999</v>
      </c>
      <c r="E19" s="449">
        <v>208226426.19</v>
      </c>
      <c r="F19" s="449">
        <v>202156096.62</v>
      </c>
      <c r="G19" s="449">
        <v>219746381.06</v>
      </c>
      <c r="H19" s="449">
        <v>245060110.96000001</v>
      </c>
      <c r="I19" s="499">
        <v>262765533.28</v>
      </c>
    </row>
    <row r="20" spans="1:13" ht="18.75" customHeight="1" x14ac:dyDescent="0.2">
      <c r="A20" s="793" t="s">
        <v>463</v>
      </c>
      <c r="B20" s="794"/>
      <c r="C20" s="449">
        <v>76471239.819999993</v>
      </c>
      <c r="D20" s="449">
        <v>81270260.769999996</v>
      </c>
      <c r="E20" s="449">
        <v>96299647.519999996</v>
      </c>
      <c r="F20" s="449">
        <v>102634170.34</v>
      </c>
      <c r="G20" s="449">
        <v>131883434.90000001</v>
      </c>
      <c r="H20" s="449">
        <v>171688570.68000001</v>
      </c>
      <c r="I20" s="499">
        <v>194937154.13</v>
      </c>
    </row>
    <row r="21" spans="1:13" ht="18.75" customHeight="1" x14ac:dyDescent="0.2">
      <c r="A21" s="793" t="s">
        <v>288</v>
      </c>
      <c r="B21" s="794"/>
      <c r="C21" s="449">
        <v>64392313.539999999</v>
      </c>
      <c r="D21" s="449">
        <v>57864062.590000004</v>
      </c>
      <c r="E21" s="449">
        <v>69234052.629999995</v>
      </c>
      <c r="F21" s="449">
        <v>68021511.060000002</v>
      </c>
      <c r="G21" s="449">
        <v>86102259.349999994</v>
      </c>
      <c r="H21" s="449">
        <v>97177381.5</v>
      </c>
      <c r="I21" s="499">
        <v>113353836.8</v>
      </c>
    </row>
    <row r="22" spans="1:13" ht="18.75" customHeight="1" thickBot="1" x14ac:dyDescent="0.25">
      <c r="A22" s="798" t="s">
        <v>289</v>
      </c>
      <c r="B22" s="799"/>
      <c r="C22" s="500">
        <v>0</v>
      </c>
      <c r="D22" s="500">
        <v>0</v>
      </c>
      <c r="E22" s="500">
        <v>0</v>
      </c>
      <c r="F22" s="500">
        <v>0</v>
      </c>
      <c r="G22" s="500">
        <v>0</v>
      </c>
      <c r="H22" s="501">
        <v>0</v>
      </c>
      <c r="I22" s="501">
        <v>0</v>
      </c>
    </row>
    <row r="23" spans="1:13" x14ac:dyDescent="0.2">
      <c r="A23" s="796" t="s">
        <v>438</v>
      </c>
      <c r="B23" s="796"/>
      <c r="C23" s="796"/>
      <c r="D23" s="796"/>
      <c r="E23" s="796"/>
      <c r="F23" s="796"/>
      <c r="G23" s="406"/>
    </row>
    <row r="24" spans="1:13" x14ac:dyDescent="0.2">
      <c r="A24" s="406" t="s">
        <v>910</v>
      </c>
      <c r="B24" s="406"/>
      <c r="C24" s="406"/>
      <c r="D24" s="406"/>
      <c r="E24" s="406"/>
      <c r="F24" s="406"/>
      <c r="G24" s="406"/>
    </row>
    <row r="25" spans="1:13" ht="30.75" customHeight="1" x14ac:dyDescent="0.2">
      <c r="A25" s="795" t="s">
        <v>584</v>
      </c>
      <c r="B25" s="795"/>
      <c r="C25" s="795"/>
      <c r="D25" s="795"/>
      <c r="E25" s="795"/>
      <c r="F25" s="795"/>
      <c r="G25" s="402"/>
    </row>
    <row r="26" spans="1:13" ht="46.5" customHeight="1" x14ac:dyDescent="0.2">
      <c r="A26" s="795" t="s">
        <v>585</v>
      </c>
      <c r="B26" s="795"/>
      <c r="C26" s="795"/>
      <c r="D26" s="795"/>
      <c r="E26" s="795"/>
      <c r="F26" s="795"/>
      <c r="G26" s="402"/>
    </row>
    <row r="27" spans="1:13" x14ac:dyDescent="0.2">
      <c r="A27" s="795" t="s">
        <v>611</v>
      </c>
      <c r="B27" s="795"/>
      <c r="C27" s="795"/>
      <c r="D27" s="795"/>
      <c r="E27" s="795"/>
      <c r="F27" s="795"/>
      <c r="G27" s="402"/>
    </row>
    <row r="28" spans="1:13" x14ac:dyDescent="0.2">
      <c r="A28" s="402"/>
      <c r="B28" s="402"/>
      <c r="C28" s="402"/>
      <c r="D28" s="402"/>
      <c r="E28" s="402"/>
      <c r="F28" s="402"/>
      <c r="G28" s="402"/>
    </row>
    <row r="29" spans="1:13" ht="13.5" thickBot="1" x14ac:dyDescent="0.25">
      <c r="A29" s="443" t="s">
        <v>532</v>
      </c>
      <c r="B29" s="800" t="s">
        <v>997</v>
      </c>
      <c r="C29" s="792"/>
      <c r="D29" s="443" t="s">
        <v>36</v>
      </c>
      <c r="E29" s="797" t="s">
        <v>1017</v>
      </c>
      <c r="F29" s="797"/>
      <c r="G29" s="601"/>
    </row>
    <row r="30" spans="1:13" ht="18.75" customHeight="1" thickBot="1" x14ac:dyDescent="0.25">
      <c r="A30" s="443" t="s">
        <v>533</v>
      </c>
      <c r="B30" s="791">
        <v>43494</v>
      </c>
      <c r="C30" s="792"/>
      <c r="D30" s="1"/>
    </row>
    <row r="31" spans="1:13" ht="12.75" x14ac:dyDescent="0.2">
      <c r="A31" s="1"/>
      <c r="B31" s="1"/>
      <c r="C31" s="1"/>
      <c r="D31" s="1"/>
    </row>
    <row r="32" spans="1:13" ht="12.75" x14ac:dyDescent="0.2">
      <c r="A32" s="340"/>
      <c r="B32" s="1"/>
      <c r="C32" s="1"/>
      <c r="D32" s="1"/>
    </row>
  </sheetData>
  <sheetProtection password="8429" sheet="1" objects="1" scenarios="1"/>
  <mergeCells count="28">
    <mergeCell ref="A15:B15"/>
    <mergeCell ref="A18:B18"/>
    <mergeCell ref="A16:B16"/>
    <mergeCell ref="A14:B14"/>
    <mergeCell ref="A9:B9"/>
    <mergeCell ref="A10:B10"/>
    <mergeCell ref="A12:B12"/>
    <mergeCell ref="A13:B13"/>
    <mergeCell ref="A11:B11"/>
    <mergeCell ref="B30:C30"/>
    <mergeCell ref="A19:B19"/>
    <mergeCell ref="A25:F25"/>
    <mergeCell ref="A23:F23"/>
    <mergeCell ref="A20:B20"/>
    <mergeCell ref="A21:B21"/>
    <mergeCell ref="E29:F29"/>
    <mergeCell ref="A22:B22"/>
    <mergeCell ref="A27:F27"/>
    <mergeCell ref="A26:F26"/>
    <mergeCell ref="B29:C29"/>
    <mergeCell ref="A1:F1"/>
    <mergeCell ref="A6:B6"/>
    <mergeCell ref="A7:B7"/>
    <mergeCell ref="A4:B5"/>
    <mergeCell ref="A8:B8"/>
    <mergeCell ref="A3:F3"/>
    <mergeCell ref="A2:F2"/>
    <mergeCell ref="C4:I4"/>
  </mergeCells>
  <phoneticPr fontId="0" type="noConversion"/>
  <printOptions horizontalCentered="1" verticalCentered="1"/>
  <pageMargins left="0.15748031496062992" right="0.23622047244094491" top="0.55118110236220474" bottom="0.98425196850393704" header="0" footer="0"/>
  <pageSetup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E1424"/>
  <sheetViews>
    <sheetView showGridLines="0" topLeftCell="A227" workbookViewId="0">
      <selection activeCell="B238" sqref="B238"/>
    </sheetView>
  </sheetViews>
  <sheetFormatPr baseColWidth="10" defaultRowHeight="12.75" x14ac:dyDescent="0.2"/>
  <cols>
    <col min="1" max="1" width="77.28515625" style="1" customWidth="1"/>
    <col min="2" max="2" width="22.85546875" style="1" customWidth="1"/>
    <col min="3" max="3" width="19" style="1" customWidth="1"/>
    <col min="4" max="4" width="22.85546875" style="1" customWidth="1"/>
    <col min="5" max="16384" width="11.42578125" style="1"/>
  </cols>
  <sheetData>
    <row r="1" spans="1:5" x14ac:dyDescent="0.2"/>
    <row r="2" spans="1:5" ht="19.5" x14ac:dyDescent="0.4">
      <c r="A2" s="306" t="str">
        <f>'LISTA DE HOJAS'!A1</f>
        <v>MUNICIPALIDAD DE TARRAZU</v>
      </c>
      <c r="B2" s="171"/>
    </row>
    <row r="3" spans="1:5" ht="19.5" x14ac:dyDescent="0.4">
      <c r="A3" s="707" t="s">
        <v>850</v>
      </c>
      <c r="B3" s="707"/>
      <c r="C3" s="707"/>
    </row>
    <row r="5" spans="1:5" x14ac:dyDescent="0.2">
      <c r="A5" s="584" t="s">
        <v>98</v>
      </c>
    </row>
    <row r="7" spans="1:5" ht="16.5" x14ac:dyDescent="0.2">
      <c r="A7" s="585" t="s">
        <v>298</v>
      </c>
      <c r="B7" s="585" t="s">
        <v>850</v>
      </c>
      <c r="C7" s="586" t="s">
        <v>309</v>
      </c>
    </row>
    <row r="8" spans="1:5" ht="16.5" x14ac:dyDescent="0.2">
      <c r="A8" s="243" t="s">
        <v>291</v>
      </c>
      <c r="B8" s="349">
        <f>B10+B14</f>
        <v>2821508910.6100001</v>
      </c>
      <c r="C8" s="349">
        <f>C10+C14</f>
        <v>24613463.369999997</v>
      </c>
    </row>
    <row r="9" spans="1:5" ht="16.5" x14ac:dyDescent="0.2">
      <c r="A9" s="243"/>
      <c r="B9" s="245"/>
      <c r="C9" s="245"/>
    </row>
    <row r="10" spans="1:5" ht="19.5" customHeight="1" x14ac:dyDescent="0.2">
      <c r="A10" s="243" t="s">
        <v>327</v>
      </c>
      <c r="B10" s="245">
        <f>SUM(B11:B12)</f>
        <v>331166680.56</v>
      </c>
      <c r="C10" s="245">
        <f>SUM(C11:C12)</f>
        <v>4500000</v>
      </c>
      <c r="D10" s="27"/>
    </row>
    <row r="11" spans="1:5" s="304" customFormat="1" ht="16.5" customHeight="1" x14ac:dyDescent="0.2">
      <c r="A11" s="242" t="s">
        <v>326</v>
      </c>
      <c r="B11" s="238">
        <v>239222849.97999999</v>
      </c>
      <c r="C11" s="238">
        <v>4500000</v>
      </c>
      <c r="D11" s="27"/>
    </row>
    <row r="12" spans="1:5" s="304" customFormat="1" ht="15" customHeight="1" x14ac:dyDescent="0.2">
      <c r="A12" s="480" t="s">
        <v>853</v>
      </c>
      <c r="B12" s="502">
        <v>91943830.579999998</v>
      </c>
      <c r="C12" s="502">
        <v>0</v>
      </c>
      <c r="D12" s="27"/>
    </row>
    <row r="13" spans="1:5" ht="16.5" x14ac:dyDescent="0.2">
      <c r="A13" s="243"/>
      <c r="B13" s="245"/>
      <c r="C13" s="245"/>
      <c r="D13" s="27"/>
    </row>
    <row r="14" spans="1:5" ht="16.5" x14ac:dyDescent="0.2">
      <c r="A14" s="243" t="s">
        <v>311</v>
      </c>
      <c r="B14" s="245">
        <f>B16+B20+B25+B28+B33+B36+B39+B42+B47+B50+B53+B54+B55+B56+B57+B58+B60+B64+B70+B75+B79+B82+B85+B88+B90+B94+B97+B100+B104+B109+B118+B121+B125+B132+B140+B144+B149+B154+B164</f>
        <v>2490342230.0500002</v>
      </c>
      <c r="C14" s="245">
        <f>C16+C20+C25+C28+C33+C36+C39+C42+C47+C50+C53+C54+C55+C56+C57+C58+C60+C64+C70+C75+C79+C82+C85+C88+C90+C94+C97+C100+C104+C109+C118+C121+C125+C132+C140+C144+C149+C154+C164</f>
        <v>20113463.369999997</v>
      </c>
      <c r="D14" s="15"/>
      <c r="E14" s="15"/>
    </row>
    <row r="15" spans="1:5" ht="16.5" x14ac:dyDescent="0.2">
      <c r="A15" s="243"/>
      <c r="B15" s="245"/>
      <c r="C15" s="245"/>
      <c r="D15" s="15"/>
      <c r="E15" s="15"/>
    </row>
    <row r="16" spans="1:5" ht="16.5" x14ac:dyDescent="0.2">
      <c r="A16" s="243" t="s">
        <v>554</v>
      </c>
      <c r="B16" s="245">
        <f>SUM(B17:B18)</f>
        <v>246969833</v>
      </c>
      <c r="C16" s="245">
        <f>SUM(C17:C18)</f>
        <v>4500000</v>
      </c>
      <c r="D16" s="15"/>
      <c r="E16" s="15"/>
    </row>
    <row r="17" spans="1:5" ht="16.5" x14ac:dyDescent="0.2">
      <c r="A17" s="246" t="s">
        <v>555</v>
      </c>
      <c r="B17" s="238">
        <v>246969833</v>
      </c>
      <c r="C17" s="238">
        <v>4500000</v>
      </c>
      <c r="D17" s="15"/>
      <c r="E17" s="15"/>
    </row>
    <row r="18" spans="1:5" ht="16.5" x14ac:dyDescent="0.2">
      <c r="A18" s="246" t="s">
        <v>556</v>
      </c>
      <c r="B18" s="238">
        <v>0</v>
      </c>
      <c r="C18" s="238">
        <v>0</v>
      </c>
      <c r="D18" s="15"/>
      <c r="E18" s="15"/>
    </row>
    <row r="19" spans="1:5" ht="16.5" x14ac:dyDescent="0.2">
      <c r="A19" s="246"/>
      <c r="B19" s="244"/>
      <c r="C19" s="244"/>
      <c r="D19" s="15"/>
      <c r="E19" s="15"/>
    </row>
    <row r="20" spans="1:5" ht="16.5" x14ac:dyDescent="0.2">
      <c r="A20" s="243" t="s">
        <v>217</v>
      </c>
      <c r="B20" s="245">
        <f>SUM(B21:B23)</f>
        <v>0</v>
      </c>
      <c r="C20" s="245">
        <f>SUM(C21:C23)</f>
        <v>0</v>
      </c>
      <c r="D20" s="15"/>
      <c r="E20" s="15"/>
    </row>
    <row r="21" spans="1:5" ht="16.5" x14ac:dyDescent="0.2">
      <c r="A21" s="242" t="s">
        <v>313</v>
      </c>
      <c r="B21" s="238">
        <v>0</v>
      </c>
      <c r="C21" s="238">
        <v>0</v>
      </c>
      <c r="D21" s="15"/>
      <c r="E21" s="15"/>
    </row>
    <row r="22" spans="1:5" ht="16.5" x14ac:dyDescent="0.2">
      <c r="A22" s="242" t="s">
        <v>312</v>
      </c>
      <c r="B22" s="238">
        <v>0</v>
      </c>
      <c r="C22" s="238">
        <v>0</v>
      </c>
      <c r="D22" s="15"/>
      <c r="E22" s="15"/>
    </row>
    <row r="23" spans="1:5" ht="16.5" x14ac:dyDescent="0.2">
      <c r="A23" s="248" t="s">
        <v>314</v>
      </c>
      <c r="B23" s="238">
        <v>0</v>
      </c>
      <c r="C23" s="238">
        <v>0</v>
      </c>
      <c r="D23" s="15"/>
      <c r="E23" s="15"/>
    </row>
    <row r="24" spans="1:5" ht="16.5" x14ac:dyDescent="0.2">
      <c r="A24" s="242"/>
      <c r="B24" s="244"/>
      <c r="C24" s="244"/>
      <c r="D24" s="15"/>
      <c r="E24" s="15"/>
    </row>
    <row r="25" spans="1:5" ht="16.5" x14ac:dyDescent="0.2">
      <c r="A25" s="243" t="s">
        <v>557</v>
      </c>
      <c r="B25" s="245">
        <f>SUM(B26)</f>
        <v>0</v>
      </c>
      <c r="C25" s="245">
        <f>SUM(C26)</f>
        <v>0</v>
      </c>
      <c r="D25" s="15"/>
      <c r="E25" s="15"/>
    </row>
    <row r="26" spans="1:5" ht="16.5" x14ac:dyDescent="0.2">
      <c r="A26" s="242" t="s">
        <v>218</v>
      </c>
      <c r="B26" s="238">
        <v>0</v>
      </c>
      <c r="C26" s="238">
        <v>0</v>
      </c>
      <c r="D26" s="15"/>
      <c r="E26" s="15"/>
    </row>
    <row r="27" spans="1:5" ht="16.5" x14ac:dyDescent="0.2">
      <c r="A27" s="242"/>
      <c r="B27" s="244"/>
      <c r="C27" s="244"/>
      <c r="D27" s="15"/>
      <c r="E27" s="15"/>
    </row>
    <row r="28" spans="1:5" ht="16.5" x14ac:dyDescent="0.2">
      <c r="A28" s="243" t="s">
        <v>558</v>
      </c>
      <c r="B28" s="245">
        <f>SUM(B29:B31)</f>
        <v>1659625.75</v>
      </c>
      <c r="C28" s="245">
        <f>SUM(C29:C31)</f>
        <v>0</v>
      </c>
      <c r="D28" s="15"/>
      <c r="E28" s="15"/>
    </row>
    <row r="29" spans="1:5" ht="16.5" x14ac:dyDescent="0.2">
      <c r="A29" s="246" t="s">
        <v>559</v>
      </c>
      <c r="B29" s="238">
        <v>0</v>
      </c>
      <c r="C29" s="238">
        <v>0</v>
      </c>
      <c r="D29" s="15"/>
      <c r="E29" s="15"/>
    </row>
    <row r="30" spans="1:5" ht="16.5" x14ac:dyDescent="0.2">
      <c r="A30" s="246" t="s">
        <v>220</v>
      </c>
      <c r="B30" s="238">
        <v>1659625.75</v>
      </c>
      <c r="C30" s="238">
        <v>0</v>
      </c>
      <c r="D30" s="15"/>
      <c r="E30" s="15"/>
    </row>
    <row r="31" spans="1:5" ht="16.5" x14ac:dyDescent="0.2">
      <c r="A31" s="246" t="s">
        <v>219</v>
      </c>
      <c r="B31" s="238">
        <v>0</v>
      </c>
      <c r="C31" s="238">
        <v>0</v>
      </c>
      <c r="D31" s="15"/>
      <c r="E31" s="15"/>
    </row>
    <row r="32" spans="1:5" ht="16.5" x14ac:dyDescent="0.2">
      <c r="A32" s="246"/>
      <c r="B32" s="244"/>
      <c r="C32" s="244"/>
      <c r="D32" s="15"/>
      <c r="E32" s="15"/>
    </row>
    <row r="33" spans="1:5" ht="16.5" x14ac:dyDescent="0.2">
      <c r="A33" s="243" t="s">
        <v>560</v>
      </c>
      <c r="B33" s="245">
        <f>SUM(B34)</f>
        <v>0</v>
      </c>
      <c r="C33" s="245">
        <f>SUM(C34)</f>
        <v>0</v>
      </c>
      <c r="D33" s="15"/>
      <c r="E33" s="15"/>
    </row>
    <row r="34" spans="1:5" ht="16.5" x14ac:dyDescent="0.2">
      <c r="A34" s="246" t="s">
        <v>561</v>
      </c>
      <c r="B34" s="238">
        <v>0</v>
      </c>
      <c r="C34" s="238">
        <v>0</v>
      </c>
      <c r="D34" s="15"/>
      <c r="E34" s="15"/>
    </row>
    <row r="35" spans="1:5" ht="16.5" x14ac:dyDescent="0.2">
      <c r="A35" s="246"/>
      <c r="B35" s="244"/>
      <c r="C35" s="244"/>
      <c r="D35" s="15"/>
      <c r="E35" s="15"/>
    </row>
    <row r="36" spans="1:5" ht="16.5" x14ac:dyDescent="0.2">
      <c r="A36" s="247" t="s">
        <v>315</v>
      </c>
      <c r="B36" s="245">
        <f>SUM(B37)</f>
        <v>0</v>
      </c>
      <c r="C36" s="245">
        <f>SUM(C37)</f>
        <v>0</v>
      </c>
      <c r="D36" s="15"/>
      <c r="E36" s="15"/>
    </row>
    <row r="37" spans="1:5" ht="16.5" x14ac:dyDescent="0.2">
      <c r="A37" s="246" t="s">
        <v>316</v>
      </c>
      <c r="B37" s="238">
        <v>0</v>
      </c>
      <c r="C37" s="238">
        <v>0</v>
      </c>
      <c r="D37" s="15"/>
      <c r="E37" s="15"/>
    </row>
    <row r="38" spans="1:5" ht="16.5" x14ac:dyDescent="0.2">
      <c r="A38" s="247"/>
      <c r="B38" s="245"/>
      <c r="C38" s="245"/>
      <c r="D38" s="15"/>
      <c r="E38" s="15"/>
    </row>
    <row r="39" spans="1:5" ht="16.5" x14ac:dyDescent="0.2">
      <c r="A39" s="243" t="s">
        <v>562</v>
      </c>
      <c r="B39" s="245">
        <f>+B40</f>
        <v>0</v>
      </c>
      <c r="C39" s="245">
        <f>+C40</f>
        <v>0</v>
      </c>
      <c r="D39" s="15"/>
      <c r="E39" s="15"/>
    </row>
    <row r="40" spans="1:5" ht="16.5" x14ac:dyDescent="0.2">
      <c r="A40" s="246" t="s">
        <v>563</v>
      </c>
      <c r="B40" s="238">
        <v>0</v>
      </c>
      <c r="C40" s="238">
        <v>0</v>
      </c>
      <c r="D40" s="15"/>
      <c r="E40" s="15"/>
    </row>
    <row r="41" spans="1:5" ht="16.5" x14ac:dyDescent="0.2">
      <c r="A41" s="246"/>
      <c r="B41" s="244"/>
      <c r="C41" s="244"/>
      <c r="D41" s="15"/>
      <c r="E41" s="15"/>
    </row>
    <row r="42" spans="1:5" ht="16.5" x14ac:dyDescent="0.2">
      <c r="A42" s="243" t="s">
        <v>564</v>
      </c>
      <c r="B42" s="245">
        <f>SUM(B43:B45)</f>
        <v>0</v>
      </c>
      <c r="C42" s="245">
        <f>SUM(C43:C45)</f>
        <v>0</v>
      </c>
      <c r="D42" s="15"/>
      <c r="E42" s="15"/>
    </row>
    <row r="43" spans="1:5" ht="16.5" x14ac:dyDescent="0.2">
      <c r="A43" s="242" t="s">
        <v>317</v>
      </c>
      <c r="B43" s="238">
        <v>0</v>
      </c>
      <c r="C43" s="238">
        <v>0</v>
      </c>
      <c r="D43" s="15"/>
      <c r="E43" s="15"/>
    </row>
    <row r="44" spans="1:5" ht="16.5" x14ac:dyDescent="0.2">
      <c r="A44" s="242" t="s">
        <v>320</v>
      </c>
      <c r="B44" s="238">
        <v>0</v>
      </c>
      <c r="C44" s="238">
        <v>0</v>
      </c>
      <c r="D44" s="15"/>
      <c r="E44" s="15"/>
    </row>
    <row r="45" spans="1:5" ht="16.5" x14ac:dyDescent="0.2">
      <c r="A45" s="242" t="s">
        <v>321</v>
      </c>
      <c r="B45" s="238">
        <v>0</v>
      </c>
      <c r="C45" s="238">
        <v>0</v>
      </c>
      <c r="D45" s="15"/>
      <c r="E45" s="15"/>
    </row>
    <row r="46" spans="1:5" ht="16.5" x14ac:dyDescent="0.2">
      <c r="A46" s="242"/>
      <c r="B46" s="244"/>
      <c r="C46" s="244"/>
      <c r="D46" s="15"/>
      <c r="E46" s="15"/>
    </row>
    <row r="47" spans="1:5" ht="16.5" x14ac:dyDescent="0.2">
      <c r="A47" s="243" t="s">
        <v>565</v>
      </c>
      <c r="B47" s="510">
        <f>+B48</f>
        <v>0</v>
      </c>
      <c r="C47" s="510">
        <f>+C48</f>
        <v>0</v>
      </c>
      <c r="D47" s="15"/>
      <c r="E47" s="15"/>
    </row>
    <row r="48" spans="1:5" ht="16.5" x14ac:dyDescent="0.2">
      <c r="A48" s="242" t="s">
        <v>322</v>
      </c>
      <c r="B48" s="238">
        <v>0</v>
      </c>
      <c r="C48" s="238">
        <v>0</v>
      </c>
      <c r="D48" s="15"/>
      <c r="E48" s="15"/>
    </row>
    <row r="49" spans="1:5" ht="16.5" x14ac:dyDescent="0.2">
      <c r="A49" s="242"/>
      <c r="B49" s="244"/>
      <c r="C49" s="244"/>
      <c r="D49" s="15"/>
      <c r="E49" s="15"/>
    </row>
    <row r="50" spans="1:5" ht="16.5" x14ac:dyDescent="0.2">
      <c r="A50" s="247" t="s">
        <v>566</v>
      </c>
      <c r="B50" s="245">
        <f>B51</f>
        <v>2884056</v>
      </c>
      <c r="C50" s="245">
        <f>C51</f>
        <v>0</v>
      </c>
      <c r="D50" s="15"/>
      <c r="E50" s="15"/>
    </row>
    <row r="51" spans="1:5" ht="16.5" x14ac:dyDescent="0.2">
      <c r="A51" s="246" t="s">
        <v>567</v>
      </c>
      <c r="B51" s="238">
        <v>2884056</v>
      </c>
      <c r="C51" s="238">
        <v>0</v>
      </c>
      <c r="D51" s="15"/>
      <c r="E51" s="15"/>
    </row>
    <row r="52" spans="1:5" ht="16.5" x14ac:dyDescent="0.2">
      <c r="A52" s="246"/>
      <c r="B52" s="244"/>
      <c r="C52" s="244"/>
      <c r="D52" s="15"/>
      <c r="E52" s="15"/>
    </row>
    <row r="53" spans="1:5" ht="16.5" x14ac:dyDescent="0.2">
      <c r="A53" s="247" t="s">
        <v>575</v>
      </c>
      <c r="B53" s="237">
        <v>189794910</v>
      </c>
      <c r="C53" s="237">
        <v>9987095.7899999991</v>
      </c>
      <c r="D53" s="15"/>
      <c r="E53" s="15"/>
    </row>
    <row r="54" spans="1:5" ht="16.5" x14ac:dyDescent="0.2">
      <c r="A54" s="243" t="s">
        <v>324</v>
      </c>
      <c r="B54" s="237">
        <v>0</v>
      </c>
      <c r="C54" s="237">
        <v>0</v>
      </c>
      <c r="D54" s="15"/>
      <c r="E54" s="15"/>
    </row>
    <row r="55" spans="1:5" ht="16.5" x14ac:dyDescent="0.2">
      <c r="A55" s="243" t="s">
        <v>323</v>
      </c>
      <c r="B55" s="237">
        <v>0</v>
      </c>
      <c r="C55" s="237">
        <v>0</v>
      </c>
      <c r="D55" s="15"/>
      <c r="E55" s="15"/>
    </row>
    <row r="56" spans="1:5" ht="16.5" x14ac:dyDescent="0.2">
      <c r="A56" s="243" t="s">
        <v>579</v>
      </c>
      <c r="B56" s="237">
        <v>10062375</v>
      </c>
      <c r="C56" s="237">
        <v>0</v>
      </c>
      <c r="D56" s="15"/>
      <c r="E56" s="15"/>
    </row>
    <row r="57" spans="1:5" ht="16.5" x14ac:dyDescent="0.2">
      <c r="A57" s="243" t="s">
        <v>221</v>
      </c>
      <c r="B57" s="237">
        <v>11190009</v>
      </c>
      <c r="C57" s="237">
        <v>0</v>
      </c>
      <c r="D57" s="15"/>
      <c r="E57" s="15"/>
    </row>
    <row r="58" spans="1:5" ht="16.5" x14ac:dyDescent="0.2">
      <c r="A58" s="243" t="s">
        <v>619</v>
      </c>
      <c r="B58" s="237">
        <v>0</v>
      </c>
      <c r="C58" s="237">
        <v>0</v>
      </c>
      <c r="D58" s="15"/>
      <c r="E58" s="15"/>
    </row>
    <row r="59" spans="1:5" ht="16.5" x14ac:dyDescent="0.2">
      <c r="A59" s="242"/>
      <c r="B59" s="244"/>
      <c r="C59" s="244"/>
      <c r="D59" s="15"/>
      <c r="E59" s="15"/>
    </row>
    <row r="60" spans="1:5" ht="16.5" x14ac:dyDescent="0.2">
      <c r="A60" s="243" t="s">
        <v>576</v>
      </c>
      <c r="B60" s="245">
        <f>SUM(B61:B62)</f>
        <v>0</v>
      </c>
      <c r="C60" s="245">
        <f>SUM(C61:C62)</f>
        <v>0</v>
      </c>
      <c r="D60" s="15"/>
      <c r="E60" s="15"/>
    </row>
    <row r="61" spans="1:5" ht="16.5" x14ac:dyDescent="0.2">
      <c r="A61" s="246" t="s">
        <v>577</v>
      </c>
      <c r="B61" s="238">
        <v>0</v>
      </c>
      <c r="C61" s="238">
        <v>0</v>
      </c>
      <c r="D61" s="15"/>
      <c r="E61" s="15"/>
    </row>
    <row r="62" spans="1:5" ht="16.5" x14ac:dyDescent="0.2">
      <c r="A62" s="246" t="s">
        <v>578</v>
      </c>
      <c r="B62" s="238">
        <v>0</v>
      </c>
      <c r="C62" s="238">
        <v>0</v>
      </c>
      <c r="D62" s="15"/>
      <c r="E62" s="15"/>
    </row>
    <row r="63" spans="1:5" ht="16.5" x14ac:dyDescent="0.2">
      <c r="A63" s="246"/>
      <c r="B63" s="244"/>
      <c r="C63" s="244"/>
      <c r="D63" s="15"/>
      <c r="E63" s="15"/>
    </row>
    <row r="64" spans="1:5" ht="16.5" x14ac:dyDescent="0.2">
      <c r="A64" s="243" t="s">
        <v>580</v>
      </c>
      <c r="B64" s="245">
        <f>SUM(B65:B68)</f>
        <v>122379181</v>
      </c>
      <c r="C64" s="245">
        <f>SUM(C65:C68)</f>
        <v>4204311.8600000003</v>
      </c>
      <c r="D64" s="15"/>
      <c r="E64" s="15"/>
    </row>
    <row r="65" spans="1:5" ht="16.5" x14ac:dyDescent="0.2">
      <c r="A65" s="246" t="s">
        <v>581</v>
      </c>
      <c r="B65" s="238">
        <v>101877429</v>
      </c>
      <c r="C65" s="238">
        <v>3250000</v>
      </c>
      <c r="D65" s="15"/>
      <c r="E65" s="15"/>
    </row>
    <row r="66" spans="1:5" ht="16.5" x14ac:dyDescent="0.2">
      <c r="A66" s="246" t="s">
        <v>582</v>
      </c>
      <c r="B66" s="238">
        <v>8314796</v>
      </c>
      <c r="C66" s="238">
        <v>750000</v>
      </c>
      <c r="D66" s="15"/>
      <c r="E66" s="15"/>
    </row>
    <row r="67" spans="1:5" ht="16.5" x14ac:dyDescent="0.2">
      <c r="A67" s="246" t="s">
        <v>617</v>
      </c>
      <c r="B67" s="238">
        <v>0</v>
      </c>
      <c r="C67" s="238">
        <v>0</v>
      </c>
      <c r="D67" s="15"/>
      <c r="E67" s="15"/>
    </row>
    <row r="68" spans="1:5" ht="16.5" x14ac:dyDescent="0.2">
      <c r="A68" s="246" t="s">
        <v>618</v>
      </c>
      <c r="B68" s="238">
        <v>12186956</v>
      </c>
      <c r="C68" s="238">
        <v>204311.86</v>
      </c>
      <c r="D68" s="15"/>
      <c r="E68" s="15"/>
    </row>
    <row r="69" spans="1:5" ht="16.5" x14ac:dyDescent="0.2">
      <c r="A69" s="246"/>
      <c r="B69" s="244"/>
      <c r="C69" s="244"/>
      <c r="D69" s="15"/>
      <c r="E69" s="15"/>
    </row>
    <row r="70" spans="1:5" ht="16.5" x14ac:dyDescent="0.2">
      <c r="A70" s="509" t="s">
        <v>620</v>
      </c>
      <c r="B70" s="510">
        <f>SUM(B71:B73)</f>
        <v>0</v>
      </c>
      <c r="C70" s="510">
        <f>SUM(C71:C73)</f>
        <v>0</v>
      </c>
      <c r="D70" s="15"/>
      <c r="E70" s="15"/>
    </row>
    <row r="71" spans="1:5" ht="16.5" x14ac:dyDescent="0.2">
      <c r="A71" s="482" t="s">
        <v>621</v>
      </c>
      <c r="B71" s="238">
        <v>0</v>
      </c>
      <c r="C71" s="238">
        <v>0</v>
      </c>
      <c r="D71" s="15"/>
      <c r="E71" s="15"/>
    </row>
    <row r="72" spans="1:5" ht="16.5" x14ac:dyDescent="0.2">
      <c r="A72" s="482" t="s">
        <v>622</v>
      </c>
      <c r="B72" s="238">
        <v>0</v>
      </c>
      <c r="C72" s="238">
        <v>0</v>
      </c>
      <c r="D72" s="15"/>
      <c r="E72" s="15"/>
    </row>
    <row r="73" spans="1:5" ht="16.5" x14ac:dyDescent="0.2">
      <c r="A73" s="482" t="s">
        <v>812</v>
      </c>
      <c r="B73" s="238">
        <v>0</v>
      </c>
      <c r="C73" s="238">
        <v>0</v>
      </c>
      <c r="D73" s="15"/>
      <c r="E73" s="15"/>
    </row>
    <row r="74" spans="1:5" ht="16.5" x14ac:dyDescent="0.2">
      <c r="A74" s="246"/>
      <c r="B74" s="244"/>
      <c r="C74" s="244"/>
      <c r="D74" s="15"/>
      <c r="E74" s="15"/>
    </row>
    <row r="75" spans="1:5" ht="16.5" x14ac:dyDescent="0.2">
      <c r="A75" s="243" t="s">
        <v>793</v>
      </c>
      <c r="B75" s="245">
        <f>SUM(B76:B77)</f>
        <v>9592332.5</v>
      </c>
      <c r="C75" s="245">
        <f>SUM(C76:C77)</f>
        <v>0</v>
      </c>
      <c r="D75" s="15"/>
      <c r="E75" s="15"/>
    </row>
    <row r="76" spans="1:5" ht="16.5" x14ac:dyDescent="0.2">
      <c r="A76" s="482" t="s">
        <v>788</v>
      </c>
      <c r="B76" s="238">
        <v>0</v>
      </c>
      <c r="C76" s="238">
        <v>0</v>
      </c>
      <c r="D76" s="15"/>
      <c r="E76" s="15"/>
    </row>
    <row r="77" spans="1:5" ht="16.5" x14ac:dyDescent="0.2">
      <c r="A77" s="482" t="s">
        <v>792</v>
      </c>
      <c r="B77" s="238">
        <v>9592332.5</v>
      </c>
      <c r="C77" s="238">
        <v>0</v>
      </c>
      <c r="D77" s="15"/>
      <c r="E77" s="15" t="s">
        <v>251</v>
      </c>
    </row>
    <row r="78" spans="1:5" ht="16.5" x14ac:dyDescent="0.2">
      <c r="A78" s="246"/>
      <c r="B78" s="244"/>
      <c r="C78" s="244"/>
      <c r="D78" s="15"/>
      <c r="E78" s="15"/>
    </row>
    <row r="79" spans="1:5" ht="16.5" x14ac:dyDescent="0.2">
      <c r="A79" s="243" t="s">
        <v>623</v>
      </c>
      <c r="B79" s="245">
        <f>B80</f>
        <v>0</v>
      </c>
      <c r="C79" s="245">
        <f>C80</f>
        <v>0</v>
      </c>
      <c r="D79" s="15"/>
      <c r="E79" s="15"/>
    </row>
    <row r="80" spans="1:5" ht="16.5" x14ac:dyDescent="0.2">
      <c r="A80" s="246" t="s">
        <v>222</v>
      </c>
      <c r="B80" s="238">
        <v>0</v>
      </c>
      <c r="C80" s="238">
        <v>0</v>
      </c>
      <c r="D80" s="15"/>
      <c r="E80" s="15"/>
    </row>
    <row r="81" spans="1:5" ht="16.5" x14ac:dyDescent="0.2">
      <c r="A81" s="246"/>
      <c r="B81" s="244"/>
      <c r="C81" s="244"/>
      <c r="D81" s="15"/>
      <c r="E81" s="15"/>
    </row>
    <row r="82" spans="1:5" ht="16.5" x14ac:dyDescent="0.2">
      <c r="A82" s="247" t="s">
        <v>624</v>
      </c>
      <c r="B82" s="245">
        <f>B83</f>
        <v>0</v>
      </c>
      <c r="C82" s="245">
        <f>C83</f>
        <v>0</v>
      </c>
      <c r="D82" s="15"/>
      <c r="E82" s="15"/>
    </row>
    <row r="83" spans="1:5" ht="16.5" x14ac:dyDescent="0.2">
      <c r="A83" s="246" t="s">
        <v>325</v>
      </c>
      <c r="B83" s="238">
        <v>0</v>
      </c>
      <c r="C83" s="238">
        <v>0</v>
      </c>
      <c r="D83" s="15"/>
      <c r="E83" s="15"/>
    </row>
    <row r="84" spans="1:5" ht="16.5" x14ac:dyDescent="0.2">
      <c r="A84" s="246"/>
      <c r="B84" s="244"/>
      <c r="C84" s="244"/>
      <c r="D84" s="15"/>
      <c r="E84" s="15"/>
    </row>
    <row r="85" spans="1:5" ht="16.5" x14ac:dyDescent="0.2">
      <c r="A85" s="243" t="s">
        <v>625</v>
      </c>
      <c r="B85" s="245">
        <f>B86</f>
        <v>6205824</v>
      </c>
      <c r="C85" s="245">
        <f>C86</f>
        <v>0</v>
      </c>
      <c r="D85" s="15"/>
      <c r="E85" s="15"/>
    </row>
    <row r="86" spans="1:5" ht="16.5" x14ac:dyDescent="0.2">
      <c r="A86" s="246" t="s">
        <v>626</v>
      </c>
      <c r="B86" s="238">
        <v>6205824</v>
      </c>
      <c r="C86" s="238">
        <v>0</v>
      </c>
      <c r="D86" s="15"/>
      <c r="E86" s="15"/>
    </row>
    <row r="87" spans="1:5" ht="16.5" x14ac:dyDescent="0.2">
      <c r="A87" s="246"/>
      <c r="B87" s="244"/>
      <c r="C87" s="244"/>
      <c r="D87" s="15"/>
      <c r="E87" s="15"/>
    </row>
    <row r="88" spans="1:5" ht="16.5" x14ac:dyDescent="0.2">
      <c r="A88" s="243" t="s">
        <v>655</v>
      </c>
      <c r="B88" s="237">
        <v>0</v>
      </c>
      <c r="C88" s="237">
        <v>0</v>
      </c>
      <c r="D88" s="15"/>
      <c r="E88" s="15"/>
    </row>
    <row r="89" spans="1:5" ht="16.5" x14ac:dyDescent="0.2">
      <c r="A89" s="242"/>
      <c r="B89" s="244"/>
      <c r="C89" s="244"/>
      <c r="D89" s="15"/>
      <c r="E89" s="15"/>
    </row>
    <row r="90" spans="1:5" ht="16.5" x14ac:dyDescent="0.2">
      <c r="A90" s="243" t="s">
        <v>273</v>
      </c>
      <c r="B90" s="245">
        <f>SUM(B91:B92)</f>
        <v>24613463.370000001</v>
      </c>
      <c r="C90" s="245"/>
      <c r="D90" s="15"/>
      <c r="E90" s="15"/>
    </row>
    <row r="91" spans="1:5" ht="16.5" x14ac:dyDescent="0.2">
      <c r="A91" s="242" t="s">
        <v>274</v>
      </c>
      <c r="B91" s="238">
        <v>0</v>
      </c>
      <c r="C91" s="244"/>
      <c r="D91" s="15"/>
      <c r="E91" s="15"/>
    </row>
    <row r="92" spans="1:5" ht="16.5" x14ac:dyDescent="0.2">
      <c r="A92" s="242" t="s">
        <v>275</v>
      </c>
      <c r="B92" s="238">
        <v>24613463.370000001</v>
      </c>
      <c r="C92" s="244"/>
      <c r="D92" s="15"/>
      <c r="E92" s="15"/>
    </row>
    <row r="93" spans="1:5" ht="16.5" x14ac:dyDescent="0.2">
      <c r="A93" s="242"/>
      <c r="B93" s="244"/>
      <c r="C93" s="244"/>
      <c r="D93" s="15"/>
      <c r="E93" s="15"/>
    </row>
    <row r="94" spans="1:5" ht="16.5" x14ac:dyDescent="0.2">
      <c r="A94" s="243" t="s">
        <v>627</v>
      </c>
      <c r="B94" s="245">
        <f>B95</f>
        <v>0</v>
      </c>
      <c r="C94" s="245">
        <f>C95</f>
        <v>0</v>
      </c>
      <c r="D94" s="15"/>
      <c r="E94" s="15"/>
    </row>
    <row r="95" spans="1:5" ht="16.5" x14ac:dyDescent="0.2">
      <c r="A95" s="246" t="s">
        <v>292</v>
      </c>
      <c r="B95" s="238">
        <v>0</v>
      </c>
      <c r="C95" s="238">
        <v>0</v>
      </c>
      <c r="D95" s="15"/>
      <c r="E95" s="15"/>
    </row>
    <row r="96" spans="1:5" ht="16.5" x14ac:dyDescent="0.2">
      <c r="A96" s="246"/>
      <c r="B96" s="244"/>
      <c r="C96" s="244"/>
      <c r="D96" s="15"/>
      <c r="E96" s="15"/>
    </row>
    <row r="97" spans="1:5" ht="16.5" x14ac:dyDescent="0.2">
      <c r="A97" s="243" t="s">
        <v>628</v>
      </c>
      <c r="B97" s="245">
        <f>B98</f>
        <v>0</v>
      </c>
      <c r="C97" s="245">
        <f>C98</f>
        <v>0</v>
      </c>
      <c r="D97" s="15"/>
      <c r="E97" s="15"/>
    </row>
    <row r="98" spans="1:5" ht="16.5" x14ac:dyDescent="0.2">
      <c r="A98" s="246" t="s">
        <v>223</v>
      </c>
      <c r="B98" s="238">
        <v>0</v>
      </c>
      <c r="C98" s="238">
        <v>0</v>
      </c>
      <c r="D98" s="15"/>
      <c r="E98" s="15"/>
    </row>
    <row r="99" spans="1:5" ht="16.5" x14ac:dyDescent="0.2">
      <c r="A99" s="246"/>
      <c r="B99" s="244"/>
      <c r="C99" s="244"/>
      <c r="D99" s="15"/>
      <c r="E99" s="15"/>
    </row>
    <row r="100" spans="1:5" ht="16.5" x14ac:dyDescent="0.2">
      <c r="A100" s="247" t="s">
        <v>851</v>
      </c>
      <c r="B100" s="245">
        <f>SUM(B101:B102)</f>
        <v>0</v>
      </c>
      <c r="C100" s="245">
        <f>SUM(C101:C102)</f>
        <v>0</v>
      </c>
      <c r="D100" s="15"/>
      <c r="E100" s="15"/>
    </row>
    <row r="101" spans="1:5" ht="16.5" x14ac:dyDescent="0.2">
      <c r="A101" s="246" t="s">
        <v>20</v>
      </c>
      <c r="B101" s="238">
        <v>0</v>
      </c>
      <c r="C101" s="238">
        <v>0</v>
      </c>
      <c r="D101" s="15"/>
      <c r="E101" s="15"/>
    </row>
    <row r="102" spans="1:5" ht="16.5" x14ac:dyDescent="0.2">
      <c r="A102" s="239" t="s">
        <v>20</v>
      </c>
      <c r="B102" s="238">
        <v>0</v>
      </c>
      <c r="C102" s="238">
        <v>0</v>
      </c>
      <c r="D102" s="15"/>
      <c r="E102" s="15"/>
    </row>
    <row r="103" spans="1:5" ht="16.5" x14ac:dyDescent="0.2">
      <c r="A103" s="246"/>
      <c r="B103" s="244"/>
      <c r="C103" s="244"/>
      <c r="D103" s="15"/>
      <c r="E103" s="15"/>
    </row>
    <row r="104" spans="1:5" ht="16.5" x14ac:dyDescent="0.2">
      <c r="A104" s="243" t="s">
        <v>629</v>
      </c>
      <c r="B104" s="245">
        <f>SUM(B105:B107)</f>
        <v>0</v>
      </c>
      <c r="C104" s="245">
        <f>SUM(C105:C107)</f>
        <v>0</v>
      </c>
      <c r="D104" s="15"/>
      <c r="E104" s="15"/>
    </row>
    <row r="105" spans="1:5" ht="16.5" x14ac:dyDescent="0.2">
      <c r="A105" s="242" t="s">
        <v>276</v>
      </c>
      <c r="B105" s="238">
        <v>0</v>
      </c>
      <c r="C105" s="238">
        <v>0</v>
      </c>
      <c r="D105" s="15"/>
      <c r="E105" s="15"/>
    </row>
    <row r="106" spans="1:5" ht="16.5" x14ac:dyDescent="0.2">
      <c r="A106" s="242" t="s">
        <v>549</v>
      </c>
      <c r="B106" s="238">
        <v>0</v>
      </c>
      <c r="C106" s="238">
        <v>0</v>
      </c>
      <c r="D106" s="15"/>
      <c r="E106" s="15"/>
    </row>
    <row r="107" spans="1:5" ht="16.5" x14ac:dyDescent="0.2">
      <c r="A107" s="242" t="s">
        <v>277</v>
      </c>
      <c r="B107" s="238">
        <v>0</v>
      </c>
      <c r="C107" s="238">
        <v>0</v>
      </c>
      <c r="D107" s="15"/>
      <c r="E107" s="15"/>
    </row>
    <row r="108" spans="1:5" ht="16.5" x14ac:dyDescent="0.2">
      <c r="A108" s="242"/>
      <c r="B108" s="244"/>
      <c r="C108" s="244"/>
      <c r="D108" s="15"/>
      <c r="E108" s="15"/>
    </row>
    <row r="109" spans="1:5" ht="16.5" x14ac:dyDescent="0.2">
      <c r="A109" s="243" t="s">
        <v>293</v>
      </c>
      <c r="B109" s="245">
        <f>SUM(B110:B116)</f>
        <v>4250000</v>
      </c>
      <c r="C109" s="245">
        <f>SUM(C110:C116)</f>
        <v>1411286.65</v>
      </c>
      <c r="D109" s="15"/>
      <c r="E109" s="15"/>
    </row>
    <row r="110" spans="1:5" ht="21" customHeight="1" x14ac:dyDescent="0.2">
      <c r="A110" s="482" t="s">
        <v>742</v>
      </c>
      <c r="B110" s="483">
        <v>0</v>
      </c>
      <c r="C110" s="483">
        <v>1411286.65</v>
      </c>
      <c r="D110" s="484"/>
      <c r="E110" s="15"/>
    </row>
    <row r="111" spans="1:5" ht="21" customHeight="1" x14ac:dyDescent="0.2">
      <c r="A111" s="482" t="s">
        <v>738</v>
      </c>
      <c r="B111" s="238">
        <v>0</v>
      </c>
      <c r="C111" s="238">
        <v>0</v>
      </c>
      <c r="D111" s="484" t="s">
        <v>251</v>
      </c>
      <c r="E111" s="15"/>
    </row>
    <row r="112" spans="1:5" ht="16.5" x14ac:dyDescent="0.2">
      <c r="A112" s="246" t="s">
        <v>651</v>
      </c>
      <c r="B112" s="238">
        <v>0</v>
      </c>
      <c r="C112" s="238">
        <v>0</v>
      </c>
      <c r="D112" s="484"/>
      <c r="E112" s="15"/>
    </row>
    <row r="113" spans="1:5" ht="16.5" x14ac:dyDescent="0.2">
      <c r="A113" s="482" t="s">
        <v>613</v>
      </c>
      <c r="B113" s="238">
        <v>0</v>
      </c>
      <c r="C113" s="238">
        <v>0</v>
      </c>
      <c r="D113" s="484"/>
      <c r="E113" s="15"/>
    </row>
    <row r="114" spans="1:5" ht="16.5" x14ac:dyDescent="0.2">
      <c r="A114" s="482" t="s">
        <v>813</v>
      </c>
      <c r="B114" s="238">
        <v>0</v>
      </c>
      <c r="C114" s="238">
        <v>0</v>
      </c>
      <c r="D114" s="484"/>
      <c r="E114" s="15"/>
    </row>
    <row r="115" spans="1:5" ht="16.5" x14ac:dyDescent="0.2">
      <c r="A115" s="482" t="s">
        <v>814</v>
      </c>
      <c r="B115" s="238">
        <v>0</v>
      </c>
      <c r="C115" s="238">
        <v>0</v>
      </c>
      <c r="D115" s="484"/>
      <c r="E115" s="15"/>
    </row>
    <row r="116" spans="1:5" ht="16.5" x14ac:dyDescent="0.2">
      <c r="A116" s="246" t="s">
        <v>614</v>
      </c>
      <c r="B116" s="238">
        <v>4250000</v>
      </c>
      <c r="C116" s="238">
        <v>0</v>
      </c>
      <c r="D116" s="484" t="s">
        <v>251</v>
      </c>
      <c r="E116" s="15"/>
    </row>
    <row r="117" spans="1:5" ht="16.5" x14ac:dyDescent="0.2">
      <c r="A117" s="246"/>
      <c r="B117" s="244"/>
      <c r="C117" s="244"/>
      <c r="D117" s="15"/>
      <c r="E117" s="15"/>
    </row>
    <row r="118" spans="1:5" ht="16.5" x14ac:dyDescent="0.2">
      <c r="A118" s="243" t="s">
        <v>630</v>
      </c>
      <c r="B118" s="245">
        <f>B119</f>
        <v>2885250.72</v>
      </c>
      <c r="C118" s="245">
        <f>C119</f>
        <v>0</v>
      </c>
      <c r="D118" s="15"/>
      <c r="E118" s="15"/>
    </row>
    <row r="119" spans="1:5" ht="16.5" x14ac:dyDescent="0.2">
      <c r="A119" s="246" t="s">
        <v>294</v>
      </c>
      <c r="B119" s="238">
        <v>2885250.72</v>
      </c>
      <c r="C119" s="238">
        <v>0</v>
      </c>
      <c r="D119" s="15"/>
      <c r="E119" s="15"/>
    </row>
    <row r="120" spans="1:5" ht="16.5" x14ac:dyDescent="0.2">
      <c r="A120" s="246"/>
      <c r="B120" s="244"/>
      <c r="C120" s="244"/>
      <c r="D120" s="15" t="s">
        <v>251</v>
      </c>
      <c r="E120" s="15"/>
    </row>
    <row r="121" spans="1:5" ht="16.5" x14ac:dyDescent="0.2">
      <c r="A121" s="243" t="s">
        <v>75</v>
      </c>
      <c r="B121" s="245">
        <f>SUM(B122)</f>
        <v>0</v>
      </c>
      <c r="C121" s="245">
        <f>SUM(C122)</f>
        <v>0</v>
      </c>
      <c r="D121" s="15"/>
      <c r="E121" s="15"/>
    </row>
    <row r="122" spans="1:5" ht="16.5" x14ac:dyDescent="0.2">
      <c r="A122" s="246" t="s">
        <v>76</v>
      </c>
      <c r="B122" s="238">
        <v>0</v>
      </c>
      <c r="C122" s="238">
        <v>0</v>
      </c>
      <c r="D122" s="15"/>
      <c r="E122" s="15"/>
    </row>
    <row r="123" spans="1:5" ht="16.5" x14ac:dyDescent="0.2">
      <c r="A123" s="246"/>
      <c r="B123" s="244"/>
      <c r="C123" s="244"/>
      <c r="D123" s="15"/>
      <c r="E123" s="15"/>
    </row>
    <row r="124" spans="1:5" ht="16.5" x14ac:dyDescent="0.2">
      <c r="A124" s="246"/>
      <c r="B124" s="244"/>
      <c r="C124" s="244"/>
      <c r="D124" s="15"/>
      <c r="E124" s="15"/>
    </row>
    <row r="125" spans="1:5" ht="16.5" x14ac:dyDescent="0.2">
      <c r="A125" s="243" t="s">
        <v>583</v>
      </c>
      <c r="B125" s="245">
        <f>SUM(B126:B130)</f>
        <v>1106935091.3099999</v>
      </c>
      <c r="C125" s="245">
        <f>SUM(C126:C130)</f>
        <v>10769.07</v>
      </c>
      <c r="D125" s="15"/>
      <c r="E125" s="15"/>
    </row>
    <row r="126" spans="1:5" ht="19.5" customHeight="1" x14ac:dyDescent="0.2">
      <c r="A126" s="246" t="s">
        <v>295</v>
      </c>
      <c r="B126" s="238">
        <v>1088914677.3099999</v>
      </c>
      <c r="C126" s="238">
        <v>10769.07</v>
      </c>
      <c r="D126" s="15"/>
      <c r="E126" s="15"/>
    </row>
    <row r="127" spans="1:5" ht="16.5" x14ac:dyDescent="0.2">
      <c r="A127" s="482" t="s">
        <v>801</v>
      </c>
      <c r="B127" s="238">
        <v>18020414</v>
      </c>
      <c r="C127" s="238">
        <v>0</v>
      </c>
      <c r="D127" s="15"/>
      <c r="E127" s="15"/>
    </row>
    <row r="128" spans="1:5" ht="16.5" x14ac:dyDescent="0.2">
      <c r="A128" s="652" t="s">
        <v>785</v>
      </c>
      <c r="B128" s="653">
        <v>0</v>
      </c>
      <c r="C128" s="653">
        <v>0</v>
      </c>
      <c r="D128" s="654" t="s">
        <v>849</v>
      </c>
      <c r="E128" s="15"/>
    </row>
    <row r="129" spans="1:5" ht="16.5" x14ac:dyDescent="0.2">
      <c r="A129" s="482" t="s">
        <v>783</v>
      </c>
      <c r="B129" s="238">
        <v>0</v>
      </c>
      <c r="C129" s="238">
        <v>0</v>
      </c>
      <c r="D129" s="15"/>
      <c r="E129" s="15"/>
    </row>
    <row r="130" spans="1:5" ht="16.5" x14ac:dyDescent="0.2">
      <c r="A130" s="482" t="s">
        <v>852</v>
      </c>
      <c r="B130" s="238">
        <v>0</v>
      </c>
      <c r="C130" s="238">
        <v>0</v>
      </c>
      <c r="D130" s="15"/>
      <c r="E130" s="15"/>
    </row>
    <row r="131" spans="1:5" ht="16.5" x14ac:dyDescent="0.2">
      <c r="A131" s="246"/>
      <c r="B131" s="244"/>
      <c r="C131" s="244"/>
      <c r="D131" s="15"/>
      <c r="E131" s="15"/>
    </row>
    <row r="132" spans="1:5" ht="16.5" x14ac:dyDescent="0.2">
      <c r="A132" s="243" t="s">
        <v>296</v>
      </c>
      <c r="B132" s="245">
        <f>SUM(B133:B138)</f>
        <v>0</v>
      </c>
      <c r="C132" s="245">
        <f>SUM(C133:C138)</f>
        <v>0</v>
      </c>
      <c r="D132" s="15"/>
      <c r="E132" s="15"/>
    </row>
    <row r="133" spans="1:5" ht="16.5" x14ac:dyDescent="0.2">
      <c r="A133" s="242" t="s">
        <v>820</v>
      </c>
      <c r="B133" s="238">
        <v>0</v>
      </c>
      <c r="C133" s="238">
        <v>0</v>
      </c>
      <c r="D133" s="15"/>
      <c r="E133" s="15"/>
    </row>
    <row r="134" spans="1:5" ht="16.5" x14ac:dyDescent="0.2">
      <c r="A134" s="482" t="s">
        <v>815</v>
      </c>
      <c r="B134" s="238">
        <v>0</v>
      </c>
      <c r="C134" s="238">
        <v>0</v>
      </c>
      <c r="D134" s="15"/>
      <c r="E134" s="15"/>
    </row>
    <row r="135" spans="1:5" ht="16.5" x14ac:dyDescent="0.2">
      <c r="A135" s="482" t="s">
        <v>816</v>
      </c>
      <c r="B135" s="238">
        <v>0</v>
      </c>
      <c r="C135" s="238">
        <v>0</v>
      </c>
      <c r="D135" s="15"/>
      <c r="E135" s="15"/>
    </row>
    <row r="136" spans="1:5" ht="16.5" x14ac:dyDescent="0.2">
      <c r="A136" s="242" t="s">
        <v>278</v>
      </c>
      <c r="B136" s="238">
        <v>0</v>
      </c>
      <c r="C136" s="238">
        <v>0</v>
      </c>
      <c r="D136" s="15"/>
      <c r="E136" s="15"/>
    </row>
    <row r="137" spans="1:5" ht="18" customHeight="1" x14ac:dyDescent="0.2">
      <c r="A137" s="482" t="s">
        <v>612</v>
      </c>
      <c r="B137" s="238">
        <v>0</v>
      </c>
      <c r="C137" s="238">
        <v>0</v>
      </c>
      <c r="D137" s="15"/>
      <c r="E137" s="15"/>
    </row>
    <row r="138" spans="1:5" ht="16.5" x14ac:dyDescent="0.2">
      <c r="A138" s="482" t="s">
        <v>613</v>
      </c>
      <c r="B138" s="238">
        <v>0</v>
      </c>
      <c r="C138" s="238">
        <v>0</v>
      </c>
      <c r="D138" s="15"/>
      <c r="E138" s="15"/>
    </row>
    <row r="139" spans="1:5" ht="16.5" x14ac:dyDescent="0.2">
      <c r="A139" s="243"/>
      <c r="B139" s="245"/>
      <c r="C139" s="245"/>
      <c r="D139" s="15"/>
      <c r="E139" s="15"/>
    </row>
    <row r="140" spans="1:5" ht="16.5" x14ac:dyDescent="0.2">
      <c r="A140" s="243" t="s">
        <v>77</v>
      </c>
      <c r="B140" s="245">
        <f>SUM(B141:B142)</f>
        <v>947468.66</v>
      </c>
      <c r="C140" s="245">
        <f>SUM(C141:C142)</f>
        <v>0</v>
      </c>
      <c r="D140" s="15"/>
      <c r="E140" s="15"/>
    </row>
    <row r="141" spans="1:5" ht="33" x14ac:dyDescent="0.2">
      <c r="A141" s="246" t="s">
        <v>297</v>
      </c>
      <c r="B141" s="238">
        <v>947468.66</v>
      </c>
      <c r="C141" s="238">
        <v>0</v>
      </c>
      <c r="D141" s="15"/>
      <c r="E141" s="15"/>
    </row>
    <row r="142" spans="1:5" ht="16.5" x14ac:dyDescent="0.2">
      <c r="A142" s="246" t="s">
        <v>130</v>
      </c>
      <c r="B142" s="238">
        <v>0</v>
      </c>
      <c r="C142" s="238">
        <v>0</v>
      </c>
      <c r="D142" s="15"/>
      <c r="E142" s="15"/>
    </row>
    <row r="143" spans="1:5" ht="16.5" x14ac:dyDescent="0.2">
      <c r="A143" s="246"/>
      <c r="B143" s="244"/>
      <c r="C143" s="244"/>
      <c r="D143" s="15"/>
      <c r="E143" s="15"/>
    </row>
    <row r="144" spans="1:5" ht="16.5" x14ac:dyDescent="0.2">
      <c r="A144" s="243" t="s">
        <v>78</v>
      </c>
      <c r="B144" s="245">
        <f>SUM(B145:B147)</f>
        <v>0</v>
      </c>
      <c r="C144" s="245">
        <f>SUM(C145:C147)</f>
        <v>0</v>
      </c>
      <c r="D144" s="15"/>
      <c r="E144" s="15"/>
    </row>
    <row r="145" spans="1:5" ht="16.5" x14ac:dyDescent="0.2">
      <c r="A145" s="239" t="s">
        <v>279</v>
      </c>
      <c r="B145" s="238">
        <v>0</v>
      </c>
      <c r="C145" s="238">
        <v>0</v>
      </c>
      <c r="D145" s="15"/>
      <c r="E145" s="15"/>
    </row>
    <row r="146" spans="1:5" ht="16.5" x14ac:dyDescent="0.2">
      <c r="A146" s="239" t="s">
        <v>279</v>
      </c>
      <c r="B146" s="238">
        <v>0</v>
      </c>
      <c r="C146" s="238">
        <v>0</v>
      </c>
      <c r="D146" s="15"/>
      <c r="E146" s="15"/>
    </row>
    <row r="147" spans="1:5" ht="16.5" x14ac:dyDescent="0.2">
      <c r="A147" s="239" t="s">
        <v>279</v>
      </c>
      <c r="B147" s="238">
        <v>0</v>
      </c>
      <c r="C147" s="238">
        <v>0</v>
      </c>
      <c r="D147" s="15"/>
      <c r="E147" s="15"/>
    </row>
    <row r="148" spans="1:5" ht="16.5" x14ac:dyDescent="0.2">
      <c r="A148" s="242"/>
      <c r="B148" s="244"/>
      <c r="C148" s="244"/>
      <c r="D148" s="15"/>
      <c r="E148" s="15"/>
    </row>
    <row r="149" spans="1:5" ht="16.5" x14ac:dyDescent="0.2">
      <c r="A149" s="243" t="s">
        <v>79</v>
      </c>
      <c r="B149" s="245">
        <f>SUM(B150:B152)</f>
        <v>0</v>
      </c>
      <c r="C149" s="245">
        <f>SUM(C150:C152)</f>
        <v>0</v>
      </c>
      <c r="D149" s="15"/>
      <c r="E149" s="15"/>
    </row>
    <row r="150" spans="1:5" ht="16.5" x14ac:dyDescent="0.2">
      <c r="A150" s="239" t="s">
        <v>280</v>
      </c>
      <c r="B150" s="238">
        <v>0</v>
      </c>
      <c r="C150" s="238">
        <v>0</v>
      </c>
      <c r="D150" s="15"/>
      <c r="E150" s="15"/>
    </row>
    <row r="151" spans="1:5" ht="16.5" x14ac:dyDescent="0.2">
      <c r="A151" s="239" t="s">
        <v>280</v>
      </c>
      <c r="B151" s="238">
        <v>0</v>
      </c>
      <c r="C151" s="238">
        <v>0</v>
      </c>
      <c r="D151" s="15"/>
      <c r="E151" s="15"/>
    </row>
    <row r="152" spans="1:5" ht="16.5" x14ac:dyDescent="0.2">
      <c r="A152" s="239" t="s">
        <v>280</v>
      </c>
      <c r="B152" s="238">
        <v>0</v>
      </c>
      <c r="C152" s="238">
        <v>0</v>
      </c>
      <c r="D152" s="15"/>
      <c r="E152" s="15"/>
    </row>
    <row r="153" spans="1:5" ht="16.5" x14ac:dyDescent="0.2">
      <c r="A153" s="242"/>
      <c r="B153" s="244"/>
      <c r="C153" s="244"/>
      <c r="D153" s="15"/>
      <c r="E153" s="15"/>
    </row>
    <row r="154" spans="1:5" ht="16.5" x14ac:dyDescent="0.2">
      <c r="A154" s="243" t="s">
        <v>281</v>
      </c>
      <c r="B154" s="245">
        <f>SUM(B155:B162)</f>
        <v>0</v>
      </c>
      <c r="C154" s="245">
        <f>SUM(C155:C162)</f>
        <v>0</v>
      </c>
      <c r="D154" s="15"/>
      <c r="E154" s="15"/>
    </row>
    <row r="155" spans="1:5" ht="16.5" x14ac:dyDescent="0.2">
      <c r="A155" s="239" t="s">
        <v>282</v>
      </c>
      <c r="B155" s="238">
        <v>0</v>
      </c>
      <c r="C155" s="238">
        <v>0</v>
      </c>
      <c r="D155" s="15"/>
      <c r="E155" s="15"/>
    </row>
    <row r="156" spans="1:5" ht="16.5" x14ac:dyDescent="0.2">
      <c r="A156" s="239" t="s">
        <v>282</v>
      </c>
      <c r="B156" s="238">
        <v>0</v>
      </c>
      <c r="C156" s="238">
        <v>0</v>
      </c>
      <c r="D156" s="15"/>
      <c r="E156" s="15"/>
    </row>
    <row r="157" spans="1:5" ht="16.5" x14ac:dyDescent="0.2">
      <c r="A157" s="239" t="s">
        <v>282</v>
      </c>
      <c r="B157" s="238">
        <v>0</v>
      </c>
      <c r="C157" s="238">
        <v>0</v>
      </c>
      <c r="D157" s="15"/>
      <c r="E157" s="15"/>
    </row>
    <row r="158" spans="1:5" ht="16.5" x14ac:dyDescent="0.2">
      <c r="A158" s="239" t="s">
        <v>282</v>
      </c>
      <c r="B158" s="238">
        <v>0</v>
      </c>
      <c r="C158" s="238">
        <v>0</v>
      </c>
      <c r="D158" s="15"/>
      <c r="E158" s="15"/>
    </row>
    <row r="159" spans="1:5" ht="16.5" x14ac:dyDescent="0.2">
      <c r="A159" s="239" t="s">
        <v>282</v>
      </c>
      <c r="B159" s="238">
        <v>0</v>
      </c>
      <c r="C159" s="238">
        <v>0</v>
      </c>
      <c r="D159" s="15"/>
      <c r="E159" s="15"/>
    </row>
    <row r="160" spans="1:5" ht="16.5" x14ac:dyDescent="0.2">
      <c r="A160" s="239" t="s">
        <v>282</v>
      </c>
      <c r="B160" s="238">
        <v>0</v>
      </c>
      <c r="C160" s="238">
        <v>0</v>
      </c>
      <c r="D160" s="15"/>
      <c r="E160" s="15"/>
    </row>
    <row r="161" spans="1:5" ht="16.5" x14ac:dyDescent="0.2">
      <c r="A161" s="239" t="s">
        <v>282</v>
      </c>
      <c r="B161" s="238">
        <v>0</v>
      </c>
      <c r="C161" s="238">
        <v>0</v>
      </c>
      <c r="D161" s="15"/>
      <c r="E161" s="15"/>
    </row>
    <row r="162" spans="1:5" ht="16.5" x14ac:dyDescent="0.2">
      <c r="A162" s="239" t="s">
        <v>282</v>
      </c>
      <c r="B162" s="238">
        <v>0</v>
      </c>
      <c r="C162" s="238">
        <v>0</v>
      </c>
      <c r="D162" s="15"/>
      <c r="E162" s="15"/>
    </row>
    <row r="163" spans="1:5" ht="16.5" x14ac:dyDescent="0.2">
      <c r="A163" s="242"/>
      <c r="B163" s="244"/>
      <c r="C163" s="244"/>
      <c r="D163" s="15"/>
      <c r="E163" s="15"/>
    </row>
    <row r="164" spans="1:5" ht="16.5" x14ac:dyDescent="0.2">
      <c r="A164" s="243" t="s">
        <v>854</v>
      </c>
      <c r="B164" s="245">
        <f>SUM(B165:B287)</f>
        <v>749972809.73999989</v>
      </c>
      <c r="C164" s="245">
        <f>SUM(C165:C287)</f>
        <v>0</v>
      </c>
      <c r="D164" s="15"/>
      <c r="E164" s="15"/>
    </row>
    <row r="165" spans="1:5" ht="16.5" x14ac:dyDescent="0.3">
      <c r="A165" s="241" t="s">
        <v>224</v>
      </c>
      <c r="B165" s="238">
        <v>0</v>
      </c>
      <c r="C165" s="238">
        <v>0</v>
      </c>
      <c r="D165" s="15"/>
      <c r="E165" s="15"/>
    </row>
    <row r="166" spans="1:5" ht="16.5" x14ac:dyDescent="0.3">
      <c r="A166" s="241" t="s">
        <v>225</v>
      </c>
      <c r="B166" s="238">
        <v>7307217.0899999999</v>
      </c>
      <c r="C166" s="238">
        <v>0</v>
      </c>
      <c r="D166" s="15"/>
      <c r="E166" s="15"/>
    </row>
    <row r="167" spans="1:5" ht="16.5" x14ac:dyDescent="0.3">
      <c r="A167" s="241" t="s">
        <v>226</v>
      </c>
      <c r="B167" s="238">
        <v>2488.59</v>
      </c>
      <c r="C167" s="238">
        <v>0</v>
      </c>
      <c r="D167" s="15"/>
      <c r="E167" s="15"/>
    </row>
    <row r="168" spans="1:5" ht="16.5" x14ac:dyDescent="0.3">
      <c r="A168" s="241" t="s">
        <v>227</v>
      </c>
      <c r="B168" s="238">
        <v>6209058.7699999996</v>
      </c>
      <c r="C168" s="238">
        <v>0</v>
      </c>
      <c r="D168" s="15"/>
      <c r="E168" s="15"/>
    </row>
    <row r="169" spans="1:5" ht="16.5" x14ac:dyDescent="0.3">
      <c r="A169" s="241" t="s">
        <v>228</v>
      </c>
      <c r="B169" s="238">
        <v>442541.43</v>
      </c>
      <c r="C169" s="238">
        <v>0</v>
      </c>
      <c r="D169" s="15"/>
      <c r="E169" s="15"/>
    </row>
    <row r="170" spans="1:5" ht="16.5" x14ac:dyDescent="0.3">
      <c r="A170" s="41" t="s">
        <v>570</v>
      </c>
      <c r="B170" s="238">
        <v>44429067.850000001</v>
      </c>
      <c r="C170" s="238">
        <v>0</v>
      </c>
      <c r="D170" s="15"/>
      <c r="E170" s="15"/>
    </row>
    <row r="171" spans="1:5" ht="16.5" x14ac:dyDescent="0.3">
      <c r="A171" s="241" t="s">
        <v>229</v>
      </c>
      <c r="B171" s="238">
        <v>0</v>
      </c>
      <c r="C171" s="238">
        <v>0</v>
      </c>
      <c r="D171" s="15"/>
      <c r="E171" s="15"/>
    </row>
    <row r="172" spans="1:5" ht="16.5" x14ac:dyDescent="0.3">
      <c r="A172" s="241" t="s">
        <v>230</v>
      </c>
      <c r="B172" s="238">
        <v>0</v>
      </c>
      <c r="C172" s="238">
        <v>0</v>
      </c>
      <c r="D172" s="15"/>
      <c r="E172" s="15"/>
    </row>
    <row r="173" spans="1:5" ht="16.5" x14ac:dyDescent="0.3">
      <c r="A173" s="241" t="s">
        <v>231</v>
      </c>
      <c r="B173" s="238">
        <v>0</v>
      </c>
      <c r="C173" s="238">
        <v>0</v>
      </c>
      <c r="D173" s="15"/>
      <c r="E173" s="15"/>
    </row>
    <row r="174" spans="1:5" ht="16.5" x14ac:dyDescent="0.3">
      <c r="A174" s="241" t="s">
        <v>232</v>
      </c>
      <c r="B174" s="238">
        <v>0</v>
      </c>
      <c r="C174" s="238">
        <v>0</v>
      </c>
      <c r="D174" s="15"/>
      <c r="E174" s="15"/>
    </row>
    <row r="175" spans="1:5" ht="16.5" x14ac:dyDescent="0.3">
      <c r="A175" s="241" t="s">
        <v>233</v>
      </c>
      <c r="B175" s="238">
        <v>0</v>
      </c>
      <c r="C175" s="238">
        <v>0</v>
      </c>
      <c r="D175" s="15"/>
      <c r="E175" s="15"/>
    </row>
    <row r="176" spans="1:5" ht="16.5" x14ac:dyDescent="0.3">
      <c r="A176" s="241" t="s">
        <v>234</v>
      </c>
      <c r="B176" s="238">
        <v>0</v>
      </c>
      <c r="C176" s="238">
        <v>0</v>
      </c>
      <c r="D176" s="15"/>
      <c r="E176" s="15"/>
    </row>
    <row r="177" spans="1:5" ht="16.5" x14ac:dyDescent="0.3">
      <c r="A177" s="241" t="s">
        <v>235</v>
      </c>
      <c r="B177" s="238">
        <v>0</v>
      </c>
      <c r="C177" s="238">
        <v>0</v>
      </c>
      <c r="D177" s="15"/>
      <c r="E177" s="15"/>
    </row>
    <row r="178" spans="1:5" ht="16.5" x14ac:dyDescent="0.3">
      <c r="A178" s="241" t="s">
        <v>237</v>
      </c>
      <c r="B178" s="238">
        <v>0</v>
      </c>
      <c r="C178" s="238">
        <v>0</v>
      </c>
      <c r="D178" s="15"/>
      <c r="E178" s="15"/>
    </row>
    <row r="179" spans="1:5" ht="16.5" x14ac:dyDescent="0.3">
      <c r="A179" s="241" t="s">
        <v>214</v>
      </c>
      <c r="B179" s="238">
        <v>0</v>
      </c>
      <c r="C179" s="238">
        <v>0</v>
      </c>
      <c r="D179" s="15"/>
      <c r="E179" s="15"/>
    </row>
    <row r="180" spans="1:5" ht="16.5" x14ac:dyDescent="0.3">
      <c r="A180" s="241" t="s">
        <v>215</v>
      </c>
      <c r="B180" s="238">
        <v>0</v>
      </c>
      <c r="C180" s="238">
        <v>0</v>
      </c>
      <c r="D180" s="15"/>
      <c r="E180" s="15"/>
    </row>
    <row r="181" spans="1:5" ht="16.5" x14ac:dyDescent="0.3">
      <c r="A181" s="241" t="s">
        <v>742</v>
      </c>
      <c r="B181" s="238">
        <v>22358003</v>
      </c>
      <c r="C181" s="238">
        <v>0</v>
      </c>
      <c r="D181" s="15"/>
      <c r="E181" s="15"/>
    </row>
    <row r="182" spans="1:5" ht="16.5" x14ac:dyDescent="0.3">
      <c r="A182" s="629" t="s">
        <v>738</v>
      </c>
      <c r="B182" s="238">
        <v>0</v>
      </c>
      <c r="C182" s="238">
        <v>0</v>
      </c>
      <c r="D182" s="15"/>
      <c r="E182" s="15"/>
    </row>
    <row r="183" spans="1:5" ht="16.5" x14ac:dyDescent="0.3">
      <c r="A183" s="241" t="s">
        <v>213</v>
      </c>
      <c r="B183" s="238">
        <v>0</v>
      </c>
      <c r="C183" s="238">
        <v>0</v>
      </c>
      <c r="D183" s="15"/>
      <c r="E183" s="15"/>
    </row>
    <row r="184" spans="1:5" ht="16.5" x14ac:dyDescent="0.3">
      <c r="A184" s="241" t="s">
        <v>184</v>
      </c>
      <c r="B184" s="238">
        <v>0</v>
      </c>
      <c r="C184" s="238">
        <v>0</v>
      </c>
      <c r="D184" s="15"/>
      <c r="E184" s="15"/>
    </row>
    <row r="185" spans="1:5" ht="16.5" x14ac:dyDescent="0.3">
      <c r="A185" s="241" t="s">
        <v>136</v>
      </c>
      <c r="B185" s="238">
        <v>115313.1</v>
      </c>
      <c r="C185" s="238">
        <v>0</v>
      </c>
      <c r="D185" s="15"/>
      <c r="E185" s="15"/>
    </row>
    <row r="186" spans="1:5" ht="16.5" x14ac:dyDescent="0.3">
      <c r="A186" s="241" t="s">
        <v>246</v>
      </c>
      <c r="B186" s="238">
        <v>561472.53</v>
      </c>
      <c r="C186" s="238">
        <v>0</v>
      </c>
      <c r="D186" s="15"/>
      <c r="E186" s="15"/>
    </row>
    <row r="187" spans="1:5" ht="16.5" x14ac:dyDescent="0.3">
      <c r="A187" s="241" t="s">
        <v>170</v>
      </c>
      <c r="B187" s="238">
        <v>3670619.96</v>
      </c>
      <c r="C187" s="238">
        <v>0</v>
      </c>
      <c r="D187" s="15"/>
      <c r="E187" s="15"/>
    </row>
    <row r="188" spans="1:5" ht="16.5" x14ac:dyDescent="0.3">
      <c r="A188" s="241" t="s">
        <v>240</v>
      </c>
      <c r="B188" s="238">
        <v>6745561.6699999999</v>
      </c>
      <c r="C188" s="238">
        <v>0</v>
      </c>
      <c r="D188" s="15"/>
      <c r="E188" s="15"/>
    </row>
    <row r="189" spans="1:5" ht="16.5" x14ac:dyDescent="0.3">
      <c r="A189" s="241" t="s">
        <v>216</v>
      </c>
      <c r="B189" s="238">
        <v>0</v>
      </c>
      <c r="C189" s="238">
        <v>0</v>
      </c>
      <c r="D189" s="15"/>
      <c r="E189" s="15"/>
    </row>
    <row r="190" spans="1:5" ht="16.5" x14ac:dyDescent="0.3">
      <c r="A190" s="241" t="s">
        <v>241</v>
      </c>
      <c r="B190" s="238">
        <v>0</v>
      </c>
      <c r="C190" s="238">
        <v>0</v>
      </c>
      <c r="D190" s="15"/>
      <c r="E190" s="15"/>
    </row>
    <row r="191" spans="1:5" ht="16.5" x14ac:dyDescent="0.3">
      <c r="A191" s="241" t="s">
        <v>242</v>
      </c>
      <c r="B191" s="238">
        <v>1168258.33</v>
      </c>
      <c r="C191" s="238">
        <v>0</v>
      </c>
      <c r="D191" s="15"/>
      <c r="E191" s="15"/>
    </row>
    <row r="192" spans="1:5" ht="16.5" x14ac:dyDescent="0.3">
      <c r="A192" s="241" t="s">
        <v>243</v>
      </c>
      <c r="B192" s="238">
        <v>1052542.28</v>
      </c>
      <c r="C192" s="238">
        <v>0</v>
      </c>
      <c r="D192" s="15"/>
      <c r="E192" s="15"/>
    </row>
    <row r="193" spans="1:5" ht="16.5" x14ac:dyDescent="0.3">
      <c r="A193" s="241" t="s">
        <v>461</v>
      </c>
      <c r="B193" s="238">
        <v>0</v>
      </c>
      <c r="C193" s="238">
        <v>0</v>
      </c>
      <c r="D193" s="15"/>
      <c r="E193" s="15"/>
    </row>
    <row r="194" spans="1:5" ht="16.5" x14ac:dyDescent="0.3">
      <c r="A194" s="241" t="s">
        <v>205</v>
      </c>
      <c r="B194" s="238">
        <v>0</v>
      </c>
      <c r="C194" s="238">
        <v>0</v>
      </c>
      <c r="D194" s="15"/>
      <c r="E194" s="15"/>
    </row>
    <row r="195" spans="1:5" ht="16.5" x14ac:dyDescent="0.3">
      <c r="A195" s="241" t="s">
        <v>206</v>
      </c>
      <c r="B195" s="238">
        <v>0</v>
      </c>
      <c r="C195" s="238">
        <v>0</v>
      </c>
      <c r="D195" s="15"/>
      <c r="E195" s="15"/>
    </row>
    <row r="196" spans="1:5" ht="16.5" x14ac:dyDescent="0.3">
      <c r="A196" s="241" t="s">
        <v>201</v>
      </c>
      <c r="B196" s="238">
        <v>0</v>
      </c>
      <c r="C196" s="238">
        <v>0</v>
      </c>
      <c r="D196" s="15"/>
      <c r="E196" s="15"/>
    </row>
    <row r="197" spans="1:5" ht="16.5" x14ac:dyDescent="0.3">
      <c r="A197" s="241" t="s">
        <v>202</v>
      </c>
      <c r="B197" s="238">
        <v>0</v>
      </c>
      <c r="C197" s="238">
        <v>0</v>
      </c>
      <c r="D197" s="15"/>
      <c r="E197" s="15"/>
    </row>
    <row r="198" spans="1:5" ht="16.5" x14ac:dyDescent="0.3">
      <c r="A198" s="241" t="s">
        <v>203</v>
      </c>
      <c r="B198" s="238">
        <v>0</v>
      </c>
      <c r="C198" s="238">
        <v>0</v>
      </c>
      <c r="D198" s="15"/>
      <c r="E198" s="15"/>
    </row>
    <row r="199" spans="1:5" ht="16.5" x14ac:dyDescent="0.3">
      <c r="A199" s="241" t="s">
        <v>207</v>
      </c>
      <c r="B199" s="238">
        <v>0</v>
      </c>
      <c r="C199" s="238">
        <v>0</v>
      </c>
      <c r="D199" s="15"/>
      <c r="E199" s="15"/>
    </row>
    <row r="200" spans="1:5" ht="16.5" x14ac:dyDescent="0.3">
      <c r="A200" s="241" t="s">
        <v>204</v>
      </c>
      <c r="B200" s="238">
        <v>0</v>
      </c>
      <c r="C200" s="238">
        <v>0</v>
      </c>
      <c r="D200" s="15"/>
      <c r="E200" s="15"/>
    </row>
    <row r="201" spans="1:5" ht="16.5" x14ac:dyDescent="0.3">
      <c r="A201" s="629" t="s">
        <v>745</v>
      </c>
      <c r="B201" s="238">
        <v>0</v>
      </c>
      <c r="C201" s="238">
        <v>0</v>
      </c>
      <c r="D201" s="15"/>
      <c r="E201" s="15"/>
    </row>
    <row r="202" spans="1:5" ht="16.5" x14ac:dyDescent="0.3">
      <c r="A202" s="629" t="s">
        <v>744</v>
      </c>
      <c r="B202" s="238">
        <v>0</v>
      </c>
      <c r="C202" s="238">
        <v>0</v>
      </c>
      <c r="D202" s="15"/>
      <c r="E202" s="15"/>
    </row>
    <row r="203" spans="1:5" ht="16.5" x14ac:dyDescent="0.3">
      <c r="A203" s="629" t="s">
        <v>824</v>
      </c>
      <c r="B203" s="238">
        <v>0</v>
      </c>
      <c r="C203" s="238">
        <v>0</v>
      </c>
      <c r="D203" s="15"/>
      <c r="E203" s="15"/>
    </row>
    <row r="204" spans="1:5" ht="16.5" x14ac:dyDescent="0.3">
      <c r="A204" s="629" t="s">
        <v>825</v>
      </c>
      <c r="B204" s="238">
        <v>0</v>
      </c>
      <c r="C204" s="238">
        <v>0</v>
      </c>
      <c r="D204" s="15"/>
      <c r="E204" s="15"/>
    </row>
    <row r="205" spans="1:5" ht="16.5" x14ac:dyDescent="0.3">
      <c r="A205" s="241" t="s">
        <v>428</v>
      </c>
      <c r="B205" s="238">
        <v>0</v>
      </c>
      <c r="C205" s="238">
        <v>0</v>
      </c>
      <c r="D205" s="15"/>
      <c r="E205" s="15"/>
    </row>
    <row r="206" spans="1:5" ht="16.5" x14ac:dyDescent="0.3">
      <c r="A206" s="241" t="s">
        <v>244</v>
      </c>
      <c r="B206" s="238">
        <v>0</v>
      </c>
      <c r="C206" s="238">
        <v>0</v>
      </c>
      <c r="D206" s="15"/>
      <c r="E206" s="15"/>
    </row>
    <row r="207" spans="1:5" ht="16.5" x14ac:dyDescent="0.3">
      <c r="A207" s="241" t="s">
        <v>247</v>
      </c>
      <c r="B207" s="238">
        <v>1111189.46</v>
      </c>
      <c r="C207" s="238">
        <v>0</v>
      </c>
      <c r="D207" s="15"/>
      <c r="E207" s="15"/>
    </row>
    <row r="208" spans="1:5" ht="16.5" x14ac:dyDescent="0.3">
      <c r="A208" s="241" t="s">
        <v>248</v>
      </c>
      <c r="B208" s="238">
        <v>10187878.539999999</v>
      </c>
      <c r="C208" s="238">
        <v>0</v>
      </c>
      <c r="D208" s="15"/>
      <c r="E208" s="15"/>
    </row>
    <row r="209" spans="1:5" ht="16.5" x14ac:dyDescent="0.3">
      <c r="A209" s="241" t="s">
        <v>653</v>
      </c>
      <c r="B209" s="238">
        <v>0</v>
      </c>
      <c r="C209" s="238">
        <v>0</v>
      </c>
      <c r="D209" s="15"/>
      <c r="E209" s="15"/>
    </row>
    <row r="210" spans="1:5" ht="16.5" x14ac:dyDescent="0.3">
      <c r="A210" s="241" t="s">
        <v>249</v>
      </c>
      <c r="B210" s="238">
        <v>166767590.13</v>
      </c>
      <c r="C210" s="238">
        <v>0</v>
      </c>
      <c r="D210" s="15"/>
      <c r="E210" s="15"/>
    </row>
    <row r="211" spans="1:5" ht="16.5" x14ac:dyDescent="0.3">
      <c r="A211" s="241" t="s">
        <v>290</v>
      </c>
      <c r="B211" s="238">
        <v>0</v>
      </c>
      <c r="C211" s="238">
        <v>0</v>
      </c>
      <c r="D211" s="15"/>
      <c r="E211" s="15"/>
    </row>
    <row r="212" spans="1:5" ht="16.5" x14ac:dyDescent="0.3">
      <c r="A212" s="41" t="s">
        <v>656</v>
      </c>
      <c r="B212" s="238">
        <v>0</v>
      </c>
      <c r="C212" s="238">
        <v>0</v>
      </c>
      <c r="D212" s="15"/>
      <c r="E212" s="15"/>
    </row>
    <row r="213" spans="1:5" ht="16.5" x14ac:dyDescent="0.3">
      <c r="A213" s="241" t="s">
        <v>811</v>
      </c>
      <c r="B213" s="238">
        <v>0</v>
      </c>
      <c r="C213" s="238">
        <v>0</v>
      </c>
      <c r="D213" s="15"/>
      <c r="E213" s="15"/>
    </row>
    <row r="214" spans="1:5" ht="16.5" x14ac:dyDescent="0.3">
      <c r="A214" s="241" t="s">
        <v>487</v>
      </c>
      <c r="B214" s="238">
        <v>23853004.469999999</v>
      </c>
      <c r="C214" s="238">
        <v>0</v>
      </c>
      <c r="D214" s="15"/>
      <c r="E214" s="15"/>
    </row>
    <row r="215" spans="1:5" ht="16.5" x14ac:dyDescent="0.3">
      <c r="A215" s="241" t="s">
        <v>250</v>
      </c>
      <c r="B215" s="238">
        <v>0</v>
      </c>
      <c r="C215" s="238">
        <v>0</v>
      </c>
      <c r="D215" s="15"/>
      <c r="E215" s="15"/>
    </row>
    <row r="216" spans="1:5" ht="16.5" x14ac:dyDescent="0.3">
      <c r="A216" s="241" t="s">
        <v>178</v>
      </c>
      <c r="B216" s="238">
        <v>0</v>
      </c>
      <c r="C216" s="238">
        <v>0</v>
      </c>
      <c r="D216" s="15"/>
      <c r="E216" s="15"/>
    </row>
    <row r="217" spans="1:5" ht="16.5" x14ac:dyDescent="0.3">
      <c r="A217" s="241" t="s">
        <v>307</v>
      </c>
      <c r="B217" s="238">
        <v>7751739.5300000003</v>
      </c>
      <c r="C217" s="238">
        <v>0</v>
      </c>
      <c r="D217" s="15"/>
      <c r="E217" s="15"/>
    </row>
    <row r="218" spans="1:5" ht="16.5" x14ac:dyDescent="0.3">
      <c r="A218" s="241" t="s">
        <v>137</v>
      </c>
      <c r="B218" s="238">
        <v>0</v>
      </c>
      <c r="C218" s="238">
        <v>0</v>
      </c>
      <c r="D218" s="15"/>
      <c r="E218" s="15"/>
    </row>
    <row r="219" spans="1:5" ht="16.5" x14ac:dyDescent="0.3">
      <c r="A219" s="241" t="s">
        <v>80</v>
      </c>
      <c r="B219" s="238">
        <v>0</v>
      </c>
      <c r="C219" s="238">
        <v>0</v>
      </c>
      <c r="D219" s="15"/>
      <c r="E219" s="15"/>
    </row>
    <row r="220" spans="1:5" ht="16.5" x14ac:dyDescent="0.3">
      <c r="A220" s="241" t="s">
        <v>157</v>
      </c>
      <c r="B220" s="238">
        <v>0</v>
      </c>
      <c r="C220" s="238">
        <v>0</v>
      </c>
      <c r="D220" s="15"/>
      <c r="E220" s="15"/>
    </row>
    <row r="221" spans="1:5" ht="16.5" x14ac:dyDescent="0.3">
      <c r="A221" s="629" t="s">
        <v>810</v>
      </c>
      <c r="B221" s="238">
        <v>0</v>
      </c>
      <c r="C221" s="238">
        <v>0</v>
      </c>
      <c r="D221" s="15"/>
      <c r="E221" s="15"/>
    </row>
    <row r="222" spans="1:5" ht="16.5" x14ac:dyDescent="0.3">
      <c r="A222" s="629" t="s">
        <v>153</v>
      </c>
      <c r="B222" s="238">
        <v>0</v>
      </c>
      <c r="C222" s="238">
        <v>0</v>
      </c>
      <c r="D222" s="15"/>
      <c r="E222" s="15"/>
    </row>
    <row r="223" spans="1:5" ht="16.5" x14ac:dyDescent="0.3">
      <c r="A223" s="629" t="s">
        <v>169</v>
      </c>
      <c r="B223" s="238">
        <v>0</v>
      </c>
      <c r="C223" s="238">
        <v>0</v>
      </c>
      <c r="D223" s="15"/>
      <c r="E223" s="15"/>
    </row>
    <row r="224" spans="1:5" ht="16.5" x14ac:dyDescent="0.3">
      <c r="A224" s="629" t="s">
        <v>145</v>
      </c>
      <c r="B224" s="238">
        <v>0</v>
      </c>
      <c r="C224" s="238">
        <v>0</v>
      </c>
      <c r="D224" s="15"/>
      <c r="E224" s="15"/>
    </row>
    <row r="225" spans="1:5" ht="16.5" x14ac:dyDescent="0.3">
      <c r="A225" s="629" t="s">
        <v>159</v>
      </c>
      <c r="B225" s="238">
        <v>0</v>
      </c>
      <c r="C225" s="238">
        <v>0</v>
      </c>
      <c r="D225" s="15"/>
      <c r="E225" s="15"/>
    </row>
    <row r="226" spans="1:5" ht="16.5" x14ac:dyDescent="0.3">
      <c r="A226" s="629" t="s">
        <v>799</v>
      </c>
      <c r="B226" s="238">
        <v>0</v>
      </c>
      <c r="C226" s="238">
        <v>0</v>
      </c>
      <c r="D226" s="15"/>
      <c r="E226" s="15"/>
    </row>
    <row r="227" spans="1:5" ht="16.5" x14ac:dyDescent="0.3">
      <c r="A227" s="635" t="s">
        <v>798</v>
      </c>
      <c r="B227" s="238">
        <v>12010153.449999999</v>
      </c>
      <c r="C227" s="238">
        <v>0</v>
      </c>
      <c r="D227" s="15"/>
      <c r="E227" s="15"/>
    </row>
    <row r="228" spans="1:5" ht="16.5" x14ac:dyDescent="0.3">
      <c r="A228" s="635" t="s">
        <v>800</v>
      </c>
      <c r="B228" s="238">
        <v>0</v>
      </c>
      <c r="C228" s="238">
        <v>0</v>
      </c>
      <c r="D228" s="15"/>
      <c r="E228" s="15"/>
    </row>
    <row r="229" spans="1:5" ht="16.5" x14ac:dyDescent="0.3">
      <c r="A229" s="635" t="s">
        <v>816</v>
      </c>
      <c r="B229" s="238">
        <v>0</v>
      </c>
      <c r="C229" s="238">
        <v>0</v>
      </c>
      <c r="D229" s="15"/>
      <c r="E229" s="15"/>
    </row>
    <row r="230" spans="1:5" ht="16.5" x14ac:dyDescent="0.3">
      <c r="A230" s="241" t="s">
        <v>199</v>
      </c>
      <c r="B230" s="238">
        <v>0</v>
      </c>
      <c r="C230" s="238">
        <v>0</v>
      </c>
      <c r="D230" s="15"/>
      <c r="E230" s="15"/>
    </row>
    <row r="231" spans="1:5" ht="16.5" x14ac:dyDescent="0.3">
      <c r="A231" s="241" t="s">
        <v>198</v>
      </c>
      <c r="B231" s="238">
        <v>313787929.13999999</v>
      </c>
      <c r="C231" s="238">
        <v>0</v>
      </c>
      <c r="D231" s="15"/>
      <c r="E231" s="15"/>
    </row>
    <row r="232" spans="1:5" ht="16.5" x14ac:dyDescent="0.3">
      <c r="A232" s="41" t="s">
        <v>452</v>
      </c>
      <c r="B232" s="238">
        <v>2005182.93</v>
      </c>
      <c r="C232" s="238">
        <v>0</v>
      </c>
      <c r="D232" s="15"/>
      <c r="E232" s="15"/>
    </row>
    <row r="233" spans="1:5" ht="16.5" x14ac:dyDescent="0.3">
      <c r="A233" s="41" t="s">
        <v>613</v>
      </c>
      <c r="B233" s="238">
        <v>0</v>
      </c>
      <c r="C233" s="238">
        <v>0</v>
      </c>
      <c r="D233" s="15"/>
      <c r="E233" s="15"/>
    </row>
    <row r="234" spans="1:5" ht="16.5" x14ac:dyDescent="0.2">
      <c r="A234" s="242" t="s">
        <v>317</v>
      </c>
      <c r="B234" s="238">
        <v>0</v>
      </c>
      <c r="C234" s="238">
        <v>0</v>
      </c>
      <c r="D234" s="15"/>
      <c r="E234" s="15"/>
    </row>
    <row r="235" spans="1:5" ht="16.5" x14ac:dyDescent="0.2">
      <c r="A235" s="242" t="s">
        <v>320</v>
      </c>
      <c r="B235" s="238">
        <v>0</v>
      </c>
      <c r="C235" s="238">
        <v>0</v>
      </c>
      <c r="D235" s="15"/>
      <c r="E235" s="15"/>
    </row>
    <row r="236" spans="1:5" ht="16.5" x14ac:dyDescent="0.2">
      <c r="A236" s="242" t="s">
        <v>321</v>
      </c>
      <c r="B236" s="238">
        <v>0</v>
      </c>
      <c r="C236" s="238">
        <v>0</v>
      </c>
      <c r="D236" s="15"/>
      <c r="E236" s="15"/>
    </row>
    <row r="237" spans="1:5" ht="16.5" x14ac:dyDescent="0.2">
      <c r="A237" s="242" t="s">
        <v>322</v>
      </c>
      <c r="B237" s="238">
        <v>0</v>
      </c>
      <c r="C237" s="238">
        <v>0</v>
      </c>
      <c r="D237" s="15"/>
      <c r="E237" s="15"/>
    </row>
    <row r="238" spans="1:5" ht="16.5" x14ac:dyDescent="0.3">
      <c r="A238" s="644" t="s">
        <v>843</v>
      </c>
      <c r="B238" s="238">
        <v>97085651.310000002</v>
      </c>
      <c r="C238" s="238">
        <v>0</v>
      </c>
      <c r="D238" s="15"/>
      <c r="E238" s="15"/>
    </row>
    <row r="239" spans="1:5" ht="16.5" x14ac:dyDescent="0.3">
      <c r="A239" s="629" t="s">
        <v>13</v>
      </c>
      <c r="B239" s="244">
        <f>+'ANEXO5-TRANSFERENCIAS'!E10</f>
        <v>3763837.18</v>
      </c>
      <c r="C239" s="238">
        <v>0</v>
      </c>
      <c r="D239" s="15"/>
      <c r="E239" s="15"/>
    </row>
    <row r="240" spans="1:5" ht="16.5" x14ac:dyDescent="0.3">
      <c r="A240" s="240" t="s">
        <v>984</v>
      </c>
      <c r="B240" s="238">
        <v>0</v>
      </c>
      <c r="C240" s="238">
        <v>0</v>
      </c>
      <c r="D240" s="15"/>
      <c r="E240" s="15"/>
    </row>
    <row r="241" spans="1:5" ht="16.5" x14ac:dyDescent="0.3">
      <c r="A241" s="240" t="s">
        <v>135</v>
      </c>
      <c r="B241" s="238">
        <v>0</v>
      </c>
      <c r="C241" s="238">
        <v>0</v>
      </c>
      <c r="D241" s="15"/>
      <c r="E241" s="15"/>
    </row>
    <row r="242" spans="1:5" ht="16.5" x14ac:dyDescent="0.3">
      <c r="A242" s="240" t="s">
        <v>135</v>
      </c>
      <c r="B242" s="238">
        <v>0</v>
      </c>
      <c r="C242" s="238">
        <v>0</v>
      </c>
      <c r="D242" s="15"/>
      <c r="E242" s="15"/>
    </row>
    <row r="243" spans="1:5" ht="16.5" x14ac:dyDescent="0.3">
      <c r="A243" s="241" t="s">
        <v>195</v>
      </c>
      <c r="B243" s="238">
        <v>0</v>
      </c>
      <c r="C243" s="238">
        <v>0</v>
      </c>
      <c r="D243" s="15"/>
      <c r="E243" s="15"/>
    </row>
    <row r="244" spans="1:5" ht="16.5" x14ac:dyDescent="0.3">
      <c r="A244" s="240" t="s">
        <v>192</v>
      </c>
      <c r="B244" s="238">
        <v>0</v>
      </c>
      <c r="C244" s="238">
        <v>0</v>
      </c>
      <c r="D244" s="15"/>
      <c r="E244" s="15"/>
    </row>
    <row r="245" spans="1:5" ht="16.5" x14ac:dyDescent="0.3">
      <c r="A245" s="241" t="s">
        <v>193</v>
      </c>
      <c r="B245" s="238">
        <v>0</v>
      </c>
      <c r="C245" s="238">
        <v>0</v>
      </c>
      <c r="D245" s="15"/>
      <c r="E245" s="15"/>
    </row>
    <row r="246" spans="1:5" ht="16.5" x14ac:dyDescent="0.3">
      <c r="A246" s="240" t="s">
        <v>194</v>
      </c>
      <c r="B246" s="238">
        <v>17586509</v>
      </c>
      <c r="C246" s="238">
        <v>0</v>
      </c>
      <c r="D246" s="15"/>
      <c r="E246" s="15"/>
    </row>
    <row r="247" spans="1:5" ht="16.5" x14ac:dyDescent="0.3">
      <c r="A247" s="645" t="s">
        <v>871</v>
      </c>
      <c r="B247" s="238">
        <v>0</v>
      </c>
      <c r="C247" s="238">
        <v>0</v>
      </c>
      <c r="D247" s="15"/>
      <c r="E247" s="15"/>
    </row>
    <row r="248" spans="1:5" ht="16.5" x14ac:dyDescent="0.3">
      <c r="A248" s="644" t="s">
        <v>844</v>
      </c>
      <c r="B248" s="238">
        <v>0</v>
      </c>
      <c r="C248" s="238">
        <v>0</v>
      </c>
      <c r="D248" s="15"/>
      <c r="E248" s="15"/>
    </row>
    <row r="249" spans="1:5" ht="16.5" x14ac:dyDescent="0.3">
      <c r="A249" s="241" t="s">
        <v>196</v>
      </c>
      <c r="B249" s="238">
        <v>0</v>
      </c>
      <c r="C249" s="238">
        <v>0</v>
      </c>
      <c r="D249" s="15"/>
      <c r="E249" s="15"/>
    </row>
    <row r="250" spans="1:5" ht="16.5" x14ac:dyDescent="0.3">
      <c r="A250" s="240" t="s">
        <v>197</v>
      </c>
      <c r="B250" s="238">
        <v>0</v>
      </c>
      <c r="C250" s="238">
        <v>0</v>
      </c>
      <c r="D250" s="15"/>
      <c r="E250" s="15"/>
    </row>
    <row r="251" spans="1:5" ht="16.5" x14ac:dyDescent="0.3">
      <c r="A251" s="240" t="s">
        <v>197</v>
      </c>
      <c r="B251" s="238">
        <v>0</v>
      </c>
      <c r="C251" s="238">
        <v>0</v>
      </c>
      <c r="D251" s="15"/>
      <c r="E251" s="15"/>
    </row>
    <row r="252" spans="1:5" ht="16.5" x14ac:dyDescent="0.3">
      <c r="A252" s="240" t="s">
        <v>197</v>
      </c>
      <c r="B252" s="238">
        <v>0</v>
      </c>
      <c r="C252" s="238">
        <v>0</v>
      </c>
      <c r="D252" s="15"/>
      <c r="E252" s="15"/>
    </row>
    <row r="253" spans="1:5" ht="16.5" x14ac:dyDescent="0.3">
      <c r="A253" s="240" t="s">
        <v>197</v>
      </c>
      <c r="B253" s="238">
        <v>0</v>
      </c>
      <c r="C253" s="238">
        <v>0</v>
      </c>
      <c r="D253" s="15"/>
      <c r="E253" s="15"/>
    </row>
    <row r="254" spans="1:5" ht="16.5" x14ac:dyDescent="0.3">
      <c r="A254" s="240" t="s">
        <v>197</v>
      </c>
      <c r="B254" s="238">
        <v>0</v>
      </c>
      <c r="C254" s="238">
        <v>0</v>
      </c>
      <c r="D254" s="15"/>
      <c r="E254" s="15"/>
    </row>
    <row r="255" spans="1:5" ht="16.5" x14ac:dyDescent="0.3">
      <c r="A255" s="240" t="s">
        <v>197</v>
      </c>
      <c r="B255" s="238">
        <v>0</v>
      </c>
      <c r="C255" s="238">
        <v>0</v>
      </c>
      <c r="D255" s="15"/>
      <c r="E255" s="15"/>
    </row>
    <row r="256" spans="1:5" ht="16.5" x14ac:dyDescent="0.3">
      <c r="A256" s="240" t="s">
        <v>197</v>
      </c>
      <c r="B256" s="238">
        <v>0</v>
      </c>
      <c r="C256" s="238">
        <v>0</v>
      </c>
      <c r="D256" s="15"/>
      <c r="E256" s="15"/>
    </row>
    <row r="257" spans="1:5" ht="16.5" x14ac:dyDescent="0.3">
      <c r="A257" s="240" t="s">
        <v>197</v>
      </c>
      <c r="B257" s="238">
        <v>0</v>
      </c>
      <c r="C257" s="238">
        <v>0</v>
      </c>
      <c r="D257" s="15"/>
      <c r="E257" s="15"/>
    </row>
    <row r="258" spans="1:5" ht="16.5" x14ac:dyDescent="0.3">
      <c r="A258" s="240" t="s">
        <v>197</v>
      </c>
      <c r="B258" s="238">
        <v>0</v>
      </c>
      <c r="C258" s="238">
        <v>0</v>
      </c>
      <c r="D258" s="15"/>
      <c r="E258" s="15"/>
    </row>
    <row r="259" spans="1:5" ht="16.5" x14ac:dyDescent="0.3">
      <c r="A259" s="240" t="s">
        <v>197</v>
      </c>
      <c r="B259" s="238">
        <v>0</v>
      </c>
      <c r="C259" s="238">
        <v>0</v>
      </c>
      <c r="D259" s="15"/>
      <c r="E259" s="15"/>
    </row>
    <row r="260" spans="1:5" ht="16.5" x14ac:dyDescent="0.3">
      <c r="A260" s="240" t="s">
        <v>197</v>
      </c>
      <c r="B260" s="238">
        <v>0</v>
      </c>
      <c r="C260" s="238">
        <v>0</v>
      </c>
      <c r="D260" s="15"/>
      <c r="E260" s="15"/>
    </row>
    <row r="261" spans="1:5" ht="16.5" x14ac:dyDescent="0.3">
      <c r="A261" s="26"/>
      <c r="B261" s="28"/>
      <c r="C261" s="28"/>
      <c r="D261" s="15"/>
      <c r="E261" s="15"/>
    </row>
    <row r="262" spans="1:5" ht="16.5" x14ac:dyDescent="0.3">
      <c r="A262" s="26"/>
      <c r="B262" s="28"/>
      <c r="C262" s="28"/>
      <c r="D262" s="15"/>
      <c r="E262" s="15"/>
    </row>
    <row r="263" spans="1:5" ht="16.5" x14ac:dyDescent="0.2">
      <c r="B263" s="28"/>
      <c r="C263" s="28"/>
      <c r="D263" s="15"/>
      <c r="E263" s="15"/>
    </row>
    <row r="264" spans="1:5" ht="16.5" x14ac:dyDescent="0.2">
      <c r="B264" s="28"/>
      <c r="C264" s="28"/>
      <c r="D264" s="15"/>
      <c r="E264" s="15"/>
    </row>
    <row r="265" spans="1:5" ht="16.5" x14ac:dyDescent="0.2">
      <c r="B265" s="28"/>
      <c r="C265" s="28"/>
      <c r="D265" s="15"/>
      <c r="E265" s="15"/>
    </row>
    <row r="266" spans="1:5" ht="16.5" x14ac:dyDescent="0.3">
      <c r="A266" s="26"/>
      <c r="B266" s="28"/>
      <c r="C266" s="28"/>
      <c r="D266" s="15"/>
      <c r="E266" s="15"/>
    </row>
    <row r="267" spans="1:5" ht="16.5" x14ac:dyDescent="0.3">
      <c r="A267" s="26"/>
      <c r="B267" s="28"/>
      <c r="C267" s="28"/>
      <c r="D267" s="15"/>
      <c r="E267" s="15"/>
    </row>
    <row r="268" spans="1:5" ht="16.5" x14ac:dyDescent="0.3">
      <c r="A268" s="26"/>
      <c r="B268" s="28"/>
      <c r="C268" s="28"/>
      <c r="D268" s="15"/>
      <c r="E268" s="15"/>
    </row>
    <row r="269" spans="1:5" ht="16.5" x14ac:dyDescent="0.3">
      <c r="A269" s="26"/>
      <c r="B269" s="28"/>
      <c r="C269" s="28"/>
    </row>
    <row r="270" spans="1:5" ht="16.5" x14ac:dyDescent="0.3">
      <c r="A270" s="26"/>
      <c r="B270" s="28"/>
      <c r="C270" s="28"/>
    </row>
    <row r="271" spans="1:5" ht="16.5" x14ac:dyDescent="0.3">
      <c r="A271" s="26"/>
      <c r="B271" s="28"/>
      <c r="C271" s="28"/>
    </row>
    <row r="272" spans="1:5" ht="16.5" x14ac:dyDescent="0.3">
      <c r="A272" s="26"/>
      <c r="B272" s="28"/>
      <c r="C272" s="28"/>
    </row>
    <row r="273" spans="1:3" ht="16.5" x14ac:dyDescent="0.3">
      <c r="A273" s="26"/>
      <c r="B273" s="28"/>
      <c r="C273" s="28"/>
    </row>
    <row r="274" spans="1:3" ht="16.5" x14ac:dyDescent="0.3">
      <c r="A274" s="26"/>
      <c r="B274" s="28"/>
      <c r="C274" s="28"/>
    </row>
    <row r="275" spans="1:3" ht="16.5" x14ac:dyDescent="0.3">
      <c r="A275" s="26"/>
      <c r="B275" s="28"/>
      <c r="C275" s="28"/>
    </row>
    <row r="276" spans="1:3" ht="16.5" x14ac:dyDescent="0.3">
      <c r="A276" s="26"/>
      <c r="B276" s="28"/>
      <c r="C276" s="28"/>
    </row>
    <row r="277" spans="1:3" ht="16.5" x14ac:dyDescent="0.3">
      <c r="A277" s="26"/>
      <c r="B277" s="28"/>
      <c r="C277" s="28"/>
    </row>
    <row r="278" spans="1:3" ht="16.5" x14ac:dyDescent="0.3">
      <c r="A278" s="26"/>
      <c r="B278" s="28"/>
      <c r="C278" s="28"/>
    </row>
    <row r="279" spans="1:3" ht="16.5" x14ac:dyDescent="0.3">
      <c r="A279" s="26"/>
      <c r="B279" s="28"/>
      <c r="C279" s="28"/>
    </row>
    <row r="280" spans="1:3" ht="16.5" x14ac:dyDescent="0.3">
      <c r="A280" s="26"/>
      <c r="B280" s="28"/>
      <c r="C280" s="28"/>
    </row>
    <row r="281" spans="1:3" ht="16.5" x14ac:dyDescent="0.3">
      <c r="A281" s="26"/>
      <c r="B281" s="28"/>
      <c r="C281" s="28"/>
    </row>
    <row r="282" spans="1:3" ht="16.5" x14ac:dyDescent="0.3">
      <c r="A282" s="26"/>
      <c r="B282" s="28"/>
      <c r="C282" s="28"/>
    </row>
    <row r="283" spans="1:3" ht="16.5" x14ac:dyDescent="0.3">
      <c r="A283" s="26"/>
      <c r="B283" s="28"/>
      <c r="C283" s="28"/>
    </row>
    <row r="284" spans="1:3" ht="16.5" x14ac:dyDescent="0.3">
      <c r="A284" s="26"/>
      <c r="B284" s="28"/>
      <c r="C284" s="28"/>
    </row>
    <row r="285" spans="1:3" ht="16.5" x14ac:dyDescent="0.3">
      <c r="A285" s="26"/>
      <c r="B285" s="28"/>
      <c r="C285" s="28"/>
    </row>
    <row r="286" spans="1:3" ht="16.5" x14ac:dyDescent="0.3">
      <c r="A286" s="26"/>
      <c r="B286" s="28"/>
      <c r="C286" s="28"/>
    </row>
    <row r="287" spans="1:3" ht="16.5" x14ac:dyDescent="0.3">
      <c r="A287" s="26"/>
      <c r="B287" s="28"/>
      <c r="C287" s="28"/>
    </row>
    <row r="288" spans="1:3" ht="16.5" x14ac:dyDescent="0.3">
      <c r="A288" s="26"/>
      <c r="B288" s="28"/>
      <c r="C288" s="28"/>
    </row>
    <row r="289" spans="1:3" ht="16.5" x14ac:dyDescent="0.3">
      <c r="A289" s="26"/>
      <c r="B289" s="28"/>
      <c r="C289" s="28"/>
    </row>
    <row r="290" spans="1:3" ht="16.5" x14ac:dyDescent="0.3">
      <c r="A290" s="26"/>
      <c r="B290" s="28"/>
      <c r="C290" s="28"/>
    </row>
    <row r="291" spans="1:3" ht="16.5" x14ac:dyDescent="0.3">
      <c r="A291" s="26"/>
      <c r="B291" s="28"/>
      <c r="C291" s="28"/>
    </row>
    <row r="292" spans="1:3" ht="16.5" x14ac:dyDescent="0.3">
      <c r="A292" s="26"/>
      <c r="B292" s="28"/>
      <c r="C292" s="28"/>
    </row>
    <row r="293" spans="1:3" ht="16.5" x14ac:dyDescent="0.3">
      <c r="A293" s="26"/>
      <c r="B293" s="28"/>
      <c r="C293" s="28"/>
    </row>
    <row r="294" spans="1:3" ht="16.5" x14ac:dyDescent="0.3">
      <c r="A294" s="26"/>
      <c r="B294" s="28"/>
      <c r="C294" s="28"/>
    </row>
    <row r="295" spans="1:3" ht="16.5" x14ac:dyDescent="0.3">
      <c r="A295" s="26"/>
      <c r="B295" s="28"/>
      <c r="C295" s="28"/>
    </row>
    <row r="296" spans="1:3" ht="16.5" x14ac:dyDescent="0.3">
      <c r="A296" s="26"/>
      <c r="B296" s="28"/>
      <c r="C296" s="28"/>
    </row>
    <row r="297" spans="1:3" ht="16.5" x14ac:dyDescent="0.3">
      <c r="A297" s="26"/>
      <c r="B297" s="28"/>
      <c r="C297" s="28"/>
    </row>
    <row r="298" spans="1:3" ht="16.5" x14ac:dyDescent="0.3">
      <c r="A298" s="26"/>
      <c r="B298" s="28"/>
      <c r="C298" s="28"/>
    </row>
    <row r="299" spans="1:3" ht="16.5" x14ac:dyDescent="0.3">
      <c r="A299" s="26"/>
      <c r="B299" s="28"/>
      <c r="C299" s="28"/>
    </row>
    <row r="300" spans="1:3" ht="16.5" x14ac:dyDescent="0.3">
      <c r="A300" s="26"/>
      <c r="B300" s="28"/>
      <c r="C300" s="28"/>
    </row>
    <row r="301" spans="1:3" ht="16.5" x14ac:dyDescent="0.3">
      <c r="A301" s="26"/>
      <c r="B301" s="28"/>
      <c r="C301" s="28"/>
    </row>
    <row r="302" spans="1:3" ht="16.5" x14ac:dyDescent="0.3">
      <c r="A302" s="26"/>
      <c r="B302" s="28"/>
      <c r="C302" s="28"/>
    </row>
    <row r="303" spans="1:3" ht="16.5" x14ac:dyDescent="0.3">
      <c r="A303" s="26"/>
      <c r="B303" s="28"/>
      <c r="C303" s="28"/>
    </row>
    <row r="304" spans="1:3" ht="16.5" x14ac:dyDescent="0.3">
      <c r="A304" s="26"/>
      <c r="B304" s="28"/>
      <c r="C304" s="28"/>
    </row>
    <row r="305" spans="1:3" ht="16.5" x14ac:dyDescent="0.3">
      <c r="A305" s="26"/>
      <c r="B305" s="28"/>
      <c r="C305" s="28"/>
    </row>
    <row r="306" spans="1:3" ht="16.5" x14ac:dyDescent="0.3">
      <c r="A306" s="26"/>
      <c r="B306" s="28"/>
      <c r="C306" s="28"/>
    </row>
    <row r="307" spans="1:3" ht="16.5" x14ac:dyDescent="0.3">
      <c r="A307" s="26"/>
      <c r="B307" s="28"/>
      <c r="C307" s="28"/>
    </row>
    <row r="308" spans="1:3" ht="16.5" x14ac:dyDescent="0.3">
      <c r="A308" s="26"/>
      <c r="B308" s="28"/>
      <c r="C308" s="28"/>
    </row>
    <row r="309" spans="1:3" ht="16.5" x14ac:dyDescent="0.3">
      <c r="A309" s="26"/>
      <c r="B309" s="28"/>
      <c r="C309" s="28"/>
    </row>
    <row r="310" spans="1:3" ht="16.5" x14ac:dyDescent="0.3">
      <c r="A310" s="26"/>
      <c r="B310" s="28"/>
      <c r="C310" s="28"/>
    </row>
    <row r="311" spans="1:3" ht="16.5" x14ac:dyDescent="0.3">
      <c r="A311" s="26"/>
      <c r="B311" s="28"/>
      <c r="C311" s="28"/>
    </row>
    <row r="312" spans="1:3" ht="16.5" x14ac:dyDescent="0.3">
      <c r="A312" s="26"/>
      <c r="B312" s="28"/>
      <c r="C312" s="28"/>
    </row>
    <row r="313" spans="1:3" ht="16.5" x14ac:dyDescent="0.3">
      <c r="A313" s="26"/>
      <c r="B313" s="28"/>
      <c r="C313" s="28"/>
    </row>
    <row r="314" spans="1:3" ht="16.5" x14ac:dyDescent="0.3">
      <c r="A314" s="26"/>
      <c r="B314" s="28"/>
      <c r="C314" s="28"/>
    </row>
    <row r="315" spans="1:3" ht="16.5" x14ac:dyDescent="0.3">
      <c r="A315" s="26"/>
      <c r="B315" s="28"/>
      <c r="C315" s="28"/>
    </row>
    <row r="316" spans="1:3" ht="16.5" x14ac:dyDescent="0.3">
      <c r="A316" s="26"/>
      <c r="B316" s="28"/>
      <c r="C316" s="28"/>
    </row>
    <row r="317" spans="1:3" ht="16.5" x14ac:dyDescent="0.3">
      <c r="A317" s="26"/>
      <c r="B317" s="28"/>
      <c r="C317" s="28"/>
    </row>
    <row r="318" spans="1:3" ht="16.5" x14ac:dyDescent="0.3">
      <c r="A318" s="26"/>
      <c r="B318" s="28"/>
      <c r="C318" s="28"/>
    </row>
    <row r="319" spans="1:3" ht="16.5" x14ac:dyDescent="0.3">
      <c r="A319" s="26"/>
      <c r="B319" s="28"/>
      <c r="C319" s="28"/>
    </row>
    <row r="320" spans="1:3" ht="16.5" x14ac:dyDescent="0.3">
      <c r="A320" s="26"/>
      <c r="B320" s="28"/>
      <c r="C320" s="28"/>
    </row>
    <row r="321" spans="1:3" ht="16.5" x14ac:dyDescent="0.3">
      <c r="A321" s="26"/>
      <c r="B321" s="28"/>
      <c r="C321" s="28"/>
    </row>
    <row r="322" spans="1:3" ht="16.5" x14ac:dyDescent="0.3">
      <c r="A322" s="26"/>
      <c r="B322" s="28"/>
      <c r="C322" s="28"/>
    </row>
    <row r="323" spans="1:3" ht="16.5" x14ac:dyDescent="0.3">
      <c r="A323" s="26"/>
      <c r="B323" s="28"/>
      <c r="C323" s="28"/>
    </row>
    <row r="324" spans="1:3" ht="16.5" x14ac:dyDescent="0.3">
      <c r="A324" s="26"/>
      <c r="B324" s="28"/>
      <c r="C324" s="28"/>
    </row>
    <row r="325" spans="1:3" ht="16.5" x14ac:dyDescent="0.3">
      <c r="A325" s="26"/>
      <c r="B325" s="28"/>
      <c r="C325" s="28"/>
    </row>
    <row r="326" spans="1:3" ht="16.5" x14ac:dyDescent="0.3">
      <c r="A326" s="26"/>
      <c r="B326" s="28"/>
      <c r="C326" s="28"/>
    </row>
    <row r="327" spans="1:3" ht="16.5" x14ac:dyDescent="0.3">
      <c r="A327" s="26"/>
      <c r="B327" s="28"/>
      <c r="C327" s="28"/>
    </row>
    <row r="328" spans="1:3" ht="16.5" x14ac:dyDescent="0.3">
      <c r="A328" s="26"/>
      <c r="B328" s="28"/>
      <c r="C328" s="28"/>
    </row>
    <row r="329" spans="1:3" ht="16.5" x14ac:dyDescent="0.3">
      <c r="A329" s="26"/>
      <c r="B329" s="28"/>
      <c r="C329" s="28"/>
    </row>
    <row r="330" spans="1:3" ht="16.5" x14ac:dyDescent="0.3">
      <c r="A330" s="26"/>
      <c r="B330" s="28"/>
      <c r="C330" s="28"/>
    </row>
    <row r="331" spans="1:3" ht="16.5" x14ac:dyDescent="0.3">
      <c r="A331" s="26"/>
      <c r="B331" s="28"/>
      <c r="C331" s="28"/>
    </row>
    <row r="332" spans="1:3" ht="16.5" x14ac:dyDescent="0.3">
      <c r="A332" s="26"/>
      <c r="B332" s="28"/>
      <c r="C332" s="28"/>
    </row>
    <row r="333" spans="1:3" ht="16.5" x14ac:dyDescent="0.3">
      <c r="A333" s="26"/>
      <c r="B333" s="28"/>
      <c r="C333" s="28"/>
    </row>
    <row r="334" spans="1:3" ht="16.5" x14ac:dyDescent="0.3">
      <c r="A334" s="26"/>
      <c r="B334" s="28"/>
      <c r="C334" s="28"/>
    </row>
    <row r="335" spans="1:3" ht="16.5" x14ac:dyDescent="0.3">
      <c r="A335" s="26"/>
      <c r="B335" s="28"/>
      <c r="C335" s="28"/>
    </row>
    <row r="336" spans="1:3" ht="16.5" x14ac:dyDescent="0.3">
      <c r="A336" s="26"/>
      <c r="B336" s="28"/>
      <c r="C336" s="28"/>
    </row>
    <row r="337" spans="1:3" ht="16.5" x14ac:dyDescent="0.3">
      <c r="A337" s="26"/>
      <c r="B337" s="28"/>
      <c r="C337" s="28"/>
    </row>
    <row r="338" spans="1:3" ht="16.5" x14ac:dyDescent="0.3">
      <c r="A338" s="26"/>
      <c r="B338" s="28"/>
      <c r="C338" s="28"/>
    </row>
    <row r="339" spans="1:3" ht="16.5" x14ac:dyDescent="0.3">
      <c r="A339" s="26"/>
      <c r="B339" s="28"/>
      <c r="C339" s="28"/>
    </row>
    <row r="340" spans="1:3" ht="16.5" x14ac:dyDescent="0.3">
      <c r="A340" s="26"/>
      <c r="B340" s="28"/>
      <c r="C340" s="28"/>
    </row>
    <row r="341" spans="1:3" ht="16.5" x14ac:dyDescent="0.3">
      <c r="A341" s="26"/>
      <c r="B341" s="28"/>
      <c r="C341" s="28"/>
    </row>
    <row r="342" spans="1:3" ht="16.5" x14ac:dyDescent="0.3">
      <c r="A342" s="26"/>
      <c r="B342" s="28"/>
      <c r="C342" s="28"/>
    </row>
    <row r="343" spans="1:3" ht="16.5" x14ac:dyDescent="0.3">
      <c r="A343" s="26"/>
      <c r="B343" s="28"/>
      <c r="C343" s="28"/>
    </row>
    <row r="344" spans="1:3" ht="16.5" x14ac:dyDescent="0.3">
      <c r="A344" s="26"/>
      <c r="B344" s="28"/>
      <c r="C344" s="28"/>
    </row>
    <row r="345" spans="1:3" ht="16.5" x14ac:dyDescent="0.3">
      <c r="A345" s="26"/>
      <c r="B345" s="28"/>
      <c r="C345" s="28"/>
    </row>
    <row r="346" spans="1:3" ht="16.5" x14ac:dyDescent="0.3">
      <c r="A346" s="26"/>
      <c r="B346" s="28"/>
      <c r="C346" s="28"/>
    </row>
    <row r="347" spans="1:3" ht="16.5" x14ac:dyDescent="0.3">
      <c r="A347" s="26"/>
      <c r="B347" s="28"/>
      <c r="C347" s="28"/>
    </row>
    <row r="348" spans="1:3" ht="16.5" x14ac:dyDescent="0.3">
      <c r="A348" s="26"/>
      <c r="B348" s="28"/>
      <c r="C348" s="28"/>
    </row>
    <row r="349" spans="1:3" ht="16.5" x14ac:dyDescent="0.3">
      <c r="A349" s="26"/>
      <c r="B349" s="28"/>
      <c r="C349" s="28"/>
    </row>
    <row r="350" spans="1:3" ht="16.5" x14ac:dyDescent="0.3">
      <c r="A350" s="26"/>
      <c r="B350" s="28"/>
      <c r="C350" s="28"/>
    </row>
    <row r="351" spans="1:3" ht="16.5" x14ac:dyDescent="0.3">
      <c r="A351" s="26"/>
      <c r="B351" s="28"/>
      <c r="C351" s="28"/>
    </row>
    <row r="352" spans="1:3" ht="16.5" x14ac:dyDescent="0.3">
      <c r="A352" s="26"/>
      <c r="B352" s="28"/>
      <c r="C352" s="28"/>
    </row>
    <row r="353" spans="1:3" ht="16.5" x14ac:dyDescent="0.3">
      <c r="A353" s="26"/>
      <c r="B353" s="28"/>
      <c r="C353" s="28"/>
    </row>
    <row r="354" spans="1:3" ht="16.5" x14ac:dyDescent="0.3">
      <c r="A354" s="26"/>
      <c r="B354" s="28"/>
      <c r="C354" s="28"/>
    </row>
    <row r="355" spans="1:3" ht="16.5" x14ac:dyDescent="0.3">
      <c r="A355" s="26"/>
      <c r="B355" s="28"/>
      <c r="C355" s="28"/>
    </row>
    <row r="356" spans="1:3" ht="16.5" x14ac:dyDescent="0.3">
      <c r="A356" s="26"/>
      <c r="B356" s="28"/>
      <c r="C356" s="28"/>
    </row>
    <row r="357" spans="1:3" ht="16.5" x14ac:dyDescent="0.3">
      <c r="A357" s="26"/>
      <c r="B357" s="28"/>
      <c r="C357" s="28"/>
    </row>
    <row r="358" spans="1:3" ht="16.5" x14ac:dyDescent="0.3">
      <c r="A358" s="26"/>
      <c r="B358" s="28"/>
      <c r="C358" s="28"/>
    </row>
    <row r="359" spans="1:3" ht="16.5" x14ac:dyDescent="0.3">
      <c r="A359" s="26"/>
      <c r="B359" s="28"/>
      <c r="C359" s="28"/>
    </row>
    <row r="360" spans="1:3" ht="16.5" x14ac:dyDescent="0.3">
      <c r="A360" s="26"/>
      <c r="B360" s="28"/>
      <c r="C360" s="28"/>
    </row>
    <row r="361" spans="1:3" ht="16.5" x14ac:dyDescent="0.3">
      <c r="A361" s="26"/>
      <c r="B361" s="28"/>
      <c r="C361" s="28"/>
    </row>
    <row r="362" spans="1:3" ht="16.5" x14ac:dyDescent="0.3">
      <c r="A362" s="26"/>
      <c r="B362" s="28"/>
      <c r="C362" s="28"/>
    </row>
    <row r="363" spans="1:3" ht="16.5" x14ac:dyDescent="0.3">
      <c r="A363" s="26"/>
      <c r="B363" s="28"/>
      <c r="C363" s="28"/>
    </row>
    <row r="364" spans="1:3" ht="16.5" x14ac:dyDescent="0.3">
      <c r="A364" s="26"/>
      <c r="B364" s="28"/>
      <c r="C364" s="28"/>
    </row>
    <row r="365" spans="1:3" ht="16.5" x14ac:dyDescent="0.3">
      <c r="A365" s="26"/>
      <c r="B365" s="28"/>
      <c r="C365" s="28"/>
    </row>
    <row r="366" spans="1:3" ht="16.5" x14ac:dyDescent="0.3">
      <c r="A366" s="26"/>
      <c r="B366" s="28"/>
      <c r="C366" s="28"/>
    </row>
    <row r="367" spans="1:3" ht="16.5" x14ac:dyDescent="0.3">
      <c r="A367" s="26"/>
      <c r="B367" s="28"/>
      <c r="C367" s="28"/>
    </row>
    <row r="368" spans="1:3" ht="16.5" x14ac:dyDescent="0.3">
      <c r="A368" s="26"/>
      <c r="B368" s="28"/>
      <c r="C368" s="28"/>
    </row>
    <row r="369" spans="1:3" ht="16.5" x14ac:dyDescent="0.3">
      <c r="A369" s="26"/>
      <c r="B369" s="28"/>
      <c r="C369" s="28"/>
    </row>
    <row r="370" spans="1:3" ht="16.5" x14ac:dyDescent="0.3">
      <c r="A370" s="26"/>
      <c r="B370" s="28"/>
      <c r="C370" s="28"/>
    </row>
    <row r="371" spans="1:3" ht="16.5" x14ac:dyDescent="0.3">
      <c r="A371" s="26"/>
      <c r="B371" s="28"/>
      <c r="C371" s="28"/>
    </row>
    <row r="372" spans="1:3" ht="16.5" x14ac:dyDescent="0.3">
      <c r="A372" s="26"/>
      <c r="B372" s="28"/>
      <c r="C372" s="28"/>
    </row>
    <row r="373" spans="1:3" ht="16.5" x14ac:dyDescent="0.3">
      <c r="A373" s="26"/>
      <c r="B373" s="28"/>
      <c r="C373" s="28"/>
    </row>
    <row r="374" spans="1:3" ht="16.5" x14ac:dyDescent="0.3">
      <c r="A374" s="26"/>
      <c r="B374" s="28"/>
      <c r="C374" s="28"/>
    </row>
    <row r="375" spans="1:3" ht="16.5" x14ac:dyDescent="0.3">
      <c r="A375" s="26"/>
      <c r="B375" s="28"/>
      <c r="C375" s="28"/>
    </row>
    <row r="376" spans="1:3" ht="16.5" x14ac:dyDescent="0.3">
      <c r="A376" s="26"/>
      <c r="B376" s="28"/>
      <c r="C376" s="28"/>
    </row>
    <row r="377" spans="1:3" ht="16.5" x14ac:dyDescent="0.3">
      <c r="A377" s="26"/>
      <c r="B377" s="28"/>
      <c r="C377" s="28"/>
    </row>
    <row r="378" spans="1:3" ht="16.5" x14ac:dyDescent="0.3">
      <c r="A378" s="26"/>
      <c r="B378" s="28"/>
      <c r="C378" s="28"/>
    </row>
    <row r="379" spans="1:3" ht="16.5" x14ac:dyDescent="0.3">
      <c r="A379" s="26"/>
      <c r="B379" s="28"/>
      <c r="C379" s="28"/>
    </row>
    <row r="380" spans="1:3" ht="16.5" x14ac:dyDescent="0.3">
      <c r="A380" s="26"/>
      <c r="B380" s="28"/>
      <c r="C380" s="28"/>
    </row>
    <row r="381" spans="1:3" ht="16.5" x14ac:dyDescent="0.3">
      <c r="A381" s="26"/>
      <c r="B381" s="28"/>
      <c r="C381" s="28"/>
    </row>
    <row r="382" spans="1:3" ht="16.5" x14ac:dyDescent="0.3">
      <c r="A382" s="26"/>
      <c r="B382" s="28"/>
      <c r="C382" s="28"/>
    </row>
    <row r="383" spans="1:3" ht="16.5" x14ac:dyDescent="0.3">
      <c r="A383" s="26"/>
      <c r="B383" s="28"/>
      <c r="C383" s="28"/>
    </row>
    <row r="384" spans="1:3" ht="16.5" x14ac:dyDescent="0.3">
      <c r="A384" s="26"/>
      <c r="B384" s="28"/>
      <c r="C384" s="28"/>
    </row>
    <row r="385" spans="1:3" ht="16.5" x14ac:dyDescent="0.3">
      <c r="A385" s="26"/>
      <c r="B385" s="28"/>
      <c r="C385" s="28"/>
    </row>
    <row r="386" spans="1:3" ht="16.5" x14ac:dyDescent="0.3">
      <c r="A386" s="26"/>
      <c r="B386" s="28"/>
      <c r="C386" s="28"/>
    </row>
    <row r="387" spans="1:3" ht="16.5" x14ac:dyDescent="0.3">
      <c r="A387" s="26"/>
      <c r="B387" s="28"/>
      <c r="C387" s="28"/>
    </row>
    <row r="388" spans="1:3" ht="16.5" x14ac:dyDescent="0.3">
      <c r="A388" s="26"/>
      <c r="B388" s="28"/>
      <c r="C388" s="28"/>
    </row>
    <row r="389" spans="1:3" ht="16.5" x14ac:dyDescent="0.3">
      <c r="A389" s="26"/>
      <c r="B389" s="28"/>
      <c r="C389" s="28"/>
    </row>
    <row r="390" spans="1:3" ht="16.5" x14ac:dyDescent="0.3">
      <c r="A390" s="26"/>
      <c r="B390" s="28"/>
      <c r="C390" s="28"/>
    </row>
    <row r="391" spans="1:3" ht="16.5" x14ac:dyDescent="0.3">
      <c r="A391" s="26"/>
      <c r="B391" s="28"/>
      <c r="C391" s="28"/>
    </row>
    <row r="392" spans="1:3" ht="16.5" x14ac:dyDescent="0.3">
      <c r="A392" s="26"/>
      <c r="B392" s="28"/>
      <c r="C392" s="28"/>
    </row>
    <row r="393" spans="1:3" ht="16.5" x14ac:dyDescent="0.3">
      <c r="A393" s="26"/>
      <c r="B393" s="28"/>
      <c r="C393" s="28"/>
    </row>
    <row r="394" spans="1:3" ht="16.5" x14ac:dyDescent="0.3">
      <c r="A394" s="26"/>
      <c r="B394" s="28"/>
      <c r="C394" s="28"/>
    </row>
    <row r="395" spans="1:3" ht="16.5" x14ac:dyDescent="0.3">
      <c r="A395" s="26"/>
      <c r="B395" s="28"/>
      <c r="C395" s="28"/>
    </row>
    <row r="396" spans="1:3" ht="16.5" x14ac:dyDescent="0.3">
      <c r="A396" s="26"/>
      <c r="B396" s="28"/>
      <c r="C396" s="28"/>
    </row>
    <row r="397" spans="1:3" ht="16.5" x14ac:dyDescent="0.3">
      <c r="A397" s="26"/>
      <c r="B397" s="28"/>
      <c r="C397" s="28"/>
    </row>
    <row r="398" spans="1:3" ht="16.5" x14ac:dyDescent="0.3">
      <c r="A398" s="26"/>
      <c r="B398" s="28"/>
      <c r="C398" s="28"/>
    </row>
    <row r="399" spans="1:3" ht="16.5" x14ac:dyDescent="0.3">
      <c r="A399" s="26"/>
      <c r="B399" s="28"/>
      <c r="C399" s="28"/>
    </row>
    <row r="400" spans="1:3" ht="16.5" x14ac:dyDescent="0.3">
      <c r="A400" s="26"/>
      <c r="B400" s="28"/>
      <c r="C400" s="28"/>
    </row>
    <row r="401" spans="1:3" ht="16.5" x14ac:dyDescent="0.3">
      <c r="A401" s="26"/>
      <c r="B401" s="28"/>
      <c r="C401" s="28"/>
    </row>
    <row r="402" spans="1:3" ht="16.5" x14ac:dyDescent="0.3">
      <c r="A402" s="26"/>
      <c r="B402" s="28"/>
      <c r="C402" s="28"/>
    </row>
    <row r="403" spans="1:3" ht="16.5" x14ac:dyDescent="0.3">
      <c r="A403" s="26"/>
      <c r="B403" s="28"/>
      <c r="C403" s="28"/>
    </row>
    <row r="404" spans="1:3" ht="16.5" x14ac:dyDescent="0.3">
      <c r="A404" s="26"/>
      <c r="B404" s="28"/>
      <c r="C404" s="28"/>
    </row>
    <row r="405" spans="1:3" ht="16.5" x14ac:dyDescent="0.3">
      <c r="A405" s="26"/>
      <c r="B405" s="28"/>
      <c r="C405" s="28"/>
    </row>
    <row r="406" spans="1:3" ht="16.5" x14ac:dyDescent="0.3">
      <c r="A406" s="26"/>
      <c r="B406" s="28"/>
      <c r="C406" s="28"/>
    </row>
    <row r="407" spans="1:3" ht="16.5" x14ac:dyDescent="0.3">
      <c r="A407" s="26"/>
      <c r="B407" s="28"/>
      <c r="C407" s="28"/>
    </row>
    <row r="408" spans="1:3" ht="16.5" x14ac:dyDescent="0.3">
      <c r="A408" s="26"/>
      <c r="B408" s="28"/>
      <c r="C408" s="28"/>
    </row>
    <row r="409" spans="1:3" ht="16.5" x14ac:dyDescent="0.3">
      <c r="A409" s="26"/>
      <c r="B409" s="28"/>
      <c r="C409" s="28"/>
    </row>
    <row r="410" spans="1:3" ht="16.5" x14ac:dyDescent="0.3">
      <c r="A410" s="26"/>
      <c r="B410" s="28"/>
      <c r="C410" s="28"/>
    </row>
    <row r="411" spans="1:3" ht="16.5" x14ac:dyDescent="0.3">
      <c r="A411" s="26"/>
      <c r="B411" s="28"/>
      <c r="C411" s="28"/>
    </row>
    <row r="412" spans="1:3" ht="16.5" x14ac:dyDescent="0.3">
      <c r="A412" s="26"/>
      <c r="B412" s="28"/>
      <c r="C412" s="28"/>
    </row>
    <row r="413" spans="1:3" ht="16.5" x14ac:dyDescent="0.3">
      <c r="A413" s="26"/>
      <c r="B413" s="28"/>
      <c r="C413" s="28"/>
    </row>
    <row r="414" spans="1:3" ht="16.5" x14ac:dyDescent="0.3">
      <c r="A414" s="26"/>
      <c r="B414" s="28"/>
      <c r="C414" s="28"/>
    </row>
    <row r="415" spans="1:3" ht="16.5" x14ac:dyDescent="0.3">
      <c r="A415" s="26"/>
      <c r="B415" s="28"/>
      <c r="C415" s="28"/>
    </row>
    <row r="416" spans="1:3" ht="16.5" x14ac:dyDescent="0.3">
      <c r="A416" s="26"/>
      <c r="B416" s="28"/>
      <c r="C416" s="28"/>
    </row>
    <row r="417" spans="1:3" ht="16.5" x14ac:dyDescent="0.3">
      <c r="A417" s="26"/>
      <c r="B417" s="28"/>
      <c r="C417" s="28"/>
    </row>
    <row r="418" spans="1:3" ht="16.5" x14ac:dyDescent="0.3">
      <c r="A418" s="26"/>
      <c r="B418" s="28"/>
      <c r="C418" s="28"/>
    </row>
    <row r="419" spans="1:3" ht="16.5" x14ac:dyDescent="0.3">
      <c r="A419" s="26"/>
      <c r="B419" s="28"/>
      <c r="C419" s="28"/>
    </row>
    <row r="420" spans="1:3" ht="16.5" x14ac:dyDescent="0.3">
      <c r="A420" s="26"/>
      <c r="B420" s="28"/>
      <c r="C420" s="28"/>
    </row>
    <row r="421" spans="1:3" ht="16.5" x14ac:dyDescent="0.3">
      <c r="A421" s="26"/>
      <c r="B421" s="28"/>
      <c r="C421" s="28"/>
    </row>
    <row r="422" spans="1:3" ht="16.5" x14ac:dyDescent="0.3">
      <c r="A422" s="26"/>
      <c r="B422" s="28"/>
      <c r="C422" s="28"/>
    </row>
    <row r="423" spans="1:3" ht="16.5" x14ac:dyDescent="0.3">
      <c r="A423" s="26"/>
      <c r="B423" s="28"/>
      <c r="C423" s="28"/>
    </row>
    <row r="424" spans="1:3" ht="16.5" x14ac:dyDescent="0.3">
      <c r="A424" s="26"/>
      <c r="B424" s="28"/>
      <c r="C424" s="28"/>
    </row>
    <row r="425" spans="1:3" ht="16.5" x14ac:dyDescent="0.3">
      <c r="A425" s="26"/>
      <c r="B425" s="28"/>
      <c r="C425" s="28"/>
    </row>
    <row r="426" spans="1:3" ht="16.5" x14ac:dyDescent="0.3">
      <c r="A426" s="26"/>
      <c r="B426" s="28"/>
      <c r="C426" s="28"/>
    </row>
    <row r="427" spans="1:3" ht="16.5" x14ac:dyDescent="0.3">
      <c r="A427" s="26"/>
      <c r="B427" s="28"/>
      <c r="C427" s="28"/>
    </row>
    <row r="428" spans="1:3" ht="16.5" x14ac:dyDescent="0.3">
      <c r="A428" s="26"/>
      <c r="B428" s="28"/>
      <c r="C428" s="28"/>
    </row>
    <row r="429" spans="1:3" ht="16.5" x14ac:dyDescent="0.3">
      <c r="A429" s="26"/>
      <c r="B429" s="28"/>
      <c r="C429" s="28"/>
    </row>
    <row r="430" spans="1:3" ht="16.5" x14ac:dyDescent="0.3">
      <c r="A430" s="26"/>
      <c r="B430" s="28"/>
      <c r="C430" s="28"/>
    </row>
    <row r="431" spans="1:3" ht="16.5" x14ac:dyDescent="0.3">
      <c r="A431" s="26"/>
      <c r="B431" s="28"/>
      <c r="C431" s="28"/>
    </row>
    <row r="432" spans="1:3" ht="16.5" x14ac:dyDescent="0.3">
      <c r="A432" s="26"/>
      <c r="B432" s="28"/>
      <c r="C432" s="28"/>
    </row>
    <row r="433" spans="1:3" ht="16.5" x14ac:dyDescent="0.3">
      <c r="A433" s="26"/>
      <c r="B433" s="28"/>
      <c r="C433" s="28"/>
    </row>
    <row r="434" spans="1:3" ht="16.5" x14ac:dyDescent="0.3">
      <c r="A434" s="26"/>
      <c r="B434" s="28"/>
      <c r="C434" s="28"/>
    </row>
    <row r="435" spans="1:3" ht="16.5" x14ac:dyDescent="0.3">
      <c r="A435" s="26"/>
      <c r="B435" s="28"/>
      <c r="C435" s="28"/>
    </row>
    <row r="436" spans="1:3" ht="16.5" x14ac:dyDescent="0.3">
      <c r="A436" s="26"/>
      <c r="B436" s="28"/>
      <c r="C436" s="28"/>
    </row>
    <row r="437" spans="1:3" ht="16.5" x14ac:dyDescent="0.3">
      <c r="A437" s="26"/>
      <c r="B437" s="28"/>
      <c r="C437" s="28"/>
    </row>
    <row r="438" spans="1:3" ht="16.5" x14ac:dyDescent="0.3">
      <c r="A438" s="26"/>
      <c r="B438" s="28"/>
      <c r="C438" s="28"/>
    </row>
    <row r="439" spans="1:3" ht="16.5" x14ac:dyDescent="0.3">
      <c r="A439" s="26"/>
      <c r="B439" s="28"/>
      <c r="C439" s="28"/>
    </row>
    <row r="440" spans="1:3" ht="16.5" x14ac:dyDescent="0.3">
      <c r="A440" s="26"/>
      <c r="B440" s="28"/>
      <c r="C440" s="28"/>
    </row>
    <row r="441" spans="1:3" ht="16.5" x14ac:dyDescent="0.3">
      <c r="A441" s="26"/>
      <c r="B441" s="28"/>
      <c r="C441" s="28"/>
    </row>
    <row r="442" spans="1:3" ht="16.5" x14ac:dyDescent="0.3">
      <c r="A442" s="26"/>
      <c r="B442" s="28"/>
      <c r="C442" s="28"/>
    </row>
    <row r="443" spans="1:3" ht="16.5" x14ac:dyDescent="0.3">
      <c r="A443" s="26"/>
      <c r="B443" s="28"/>
      <c r="C443" s="28"/>
    </row>
    <row r="444" spans="1:3" ht="16.5" x14ac:dyDescent="0.3">
      <c r="A444" s="26"/>
      <c r="B444" s="28"/>
      <c r="C444" s="28"/>
    </row>
    <row r="445" spans="1:3" ht="16.5" x14ac:dyDescent="0.3">
      <c r="A445" s="26"/>
      <c r="B445" s="28"/>
      <c r="C445" s="28"/>
    </row>
    <row r="446" spans="1:3" ht="16.5" x14ac:dyDescent="0.3">
      <c r="A446" s="26"/>
      <c r="B446" s="28"/>
      <c r="C446" s="28"/>
    </row>
    <row r="447" spans="1:3" ht="16.5" x14ac:dyDescent="0.3">
      <c r="A447" s="26"/>
      <c r="B447" s="28"/>
      <c r="C447" s="28"/>
    </row>
    <row r="448" spans="1:3" ht="16.5" x14ac:dyDescent="0.3">
      <c r="A448" s="26"/>
      <c r="B448" s="28"/>
      <c r="C448" s="28"/>
    </row>
    <row r="449" spans="1:3" ht="16.5" x14ac:dyDescent="0.3">
      <c r="A449" s="26"/>
      <c r="B449" s="28"/>
      <c r="C449" s="28"/>
    </row>
    <row r="450" spans="1:3" ht="16.5" x14ac:dyDescent="0.3">
      <c r="A450" s="26"/>
      <c r="B450" s="28"/>
      <c r="C450" s="28"/>
    </row>
    <row r="451" spans="1:3" ht="16.5" x14ac:dyDescent="0.3">
      <c r="A451" s="26"/>
      <c r="B451" s="28"/>
      <c r="C451" s="28"/>
    </row>
    <row r="452" spans="1:3" ht="16.5" x14ac:dyDescent="0.3">
      <c r="A452" s="26"/>
      <c r="B452" s="28"/>
      <c r="C452" s="28"/>
    </row>
    <row r="453" spans="1:3" ht="16.5" x14ac:dyDescent="0.3">
      <c r="A453" s="26"/>
      <c r="B453" s="28"/>
      <c r="C453" s="28"/>
    </row>
    <row r="454" spans="1:3" ht="16.5" x14ac:dyDescent="0.3">
      <c r="A454" s="26"/>
      <c r="B454" s="28"/>
      <c r="C454" s="28"/>
    </row>
    <row r="455" spans="1:3" ht="16.5" x14ac:dyDescent="0.3">
      <c r="A455" s="26"/>
      <c r="B455" s="28"/>
      <c r="C455" s="28"/>
    </row>
    <row r="456" spans="1:3" ht="16.5" x14ac:dyDescent="0.3">
      <c r="A456" s="26"/>
      <c r="B456" s="28"/>
      <c r="C456" s="28"/>
    </row>
    <row r="457" spans="1:3" ht="16.5" x14ac:dyDescent="0.3">
      <c r="A457" s="26"/>
      <c r="B457" s="28"/>
      <c r="C457" s="28"/>
    </row>
    <row r="458" spans="1:3" ht="16.5" x14ac:dyDescent="0.3">
      <c r="A458" s="26"/>
      <c r="B458" s="28"/>
      <c r="C458" s="28"/>
    </row>
    <row r="459" spans="1:3" ht="16.5" x14ac:dyDescent="0.3">
      <c r="A459" s="26"/>
      <c r="B459" s="28"/>
      <c r="C459" s="28"/>
    </row>
    <row r="460" spans="1:3" ht="16.5" x14ac:dyDescent="0.3">
      <c r="A460" s="26"/>
      <c r="B460" s="28"/>
      <c r="C460" s="28"/>
    </row>
    <row r="461" spans="1:3" ht="16.5" x14ac:dyDescent="0.3">
      <c r="A461" s="26"/>
      <c r="B461" s="28"/>
      <c r="C461" s="28"/>
    </row>
    <row r="462" spans="1:3" ht="16.5" x14ac:dyDescent="0.3">
      <c r="A462" s="26"/>
      <c r="B462" s="28"/>
      <c r="C462" s="28"/>
    </row>
    <row r="463" spans="1:3" ht="16.5" x14ac:dyDescent="0.3">
      <c r="A463" s="26"/>
      <c r="B463" s="28"/>
      <c r="C463" s="28"/>
    </row>
    <row r="464" spans="1:3" ht="16.5" x14ac:dyDescent="0.3">
      <c r="A464" s="26"/>
      <c r="B464" s="28"/>
      <c r="C464" s="28"/>
    </row>
    <row r="465" spans="1:3" ht="16.5" x14ac:dyDescent="0.3">
      <c r="A465" s="26"/>
      <c r="B465" s="28"/>
      <c r="C465" s="28"/>
    </row>
    <row r="466" spans="1:3" ht="16.5" x14ac:dyDescent="0.3">
      <c r="A466" s="26"/>
      <c r="B466" s="28"/>
      <c r="C466" s="28"/>
    </row>
    <row r="467" spans="1:3" ht="16.5" x14ac:dyDescent="0.3">
      <c r="A467" s="26"/>
      <c r="B467" s="28"/>
      <c r="C467" s="28"/>
    </row>
    <row r="468" spans="1:3" ht="16.5" x14ac:dyDescent="0.3">
      <c r="A468" s="26"/>
      <c r="B468" s="28"/>
      <c r="C468" s="28"/>
    </row>
    <row r="469" spans="1:3" ht="16.5" x14ac:dyDescent="0.3">
      <c r="A469" s="26"/>
      <c r="B469" s="28"/>
      <c r="C469" s="28"/>
    </row>
    <row r="470" spans="1:3" ht="16.5" x14ac:dyDescent="0.3">
      <c r="A470" s="26"/>
      <c r="B470" s="28"/>
      <c r="C470" s="28"/>
    </row>
    <row r="471" spans="1:3" ht="16.5" x14ac:dyDescent="0.3">
      <c r="A471" s="26"/>
      <c r="B471" s="28"/>
      <c r="C471" s="28"/>
    </row>
    <row r="472" spans="1:3" ht="16.5" x14ac:dyDescent="0.3">
      <c r="A472" s="26"/>
      <c r="B472" s="28"/>
      <c r="C472" s="28"/>
    </row>
    <row r="473" spans="1:3" ht="16.5" x14ac:dyDescent="0.3">
      <c r="A473" s="26"/>
      <c r="B473" s="28"/>
      <c r="C473" s="28"/>
    </row>
    <row r="474" spans="1:3" ht="16.5" x14ac:dyDescent="0.3">
      <c r="A474" s="26"/>
      <c r="B474" s="28"/>
      <c r="C474" s="28"/>
    </row>
    <row r="475" spans="1:3" ht="16.5" x14ac:dyDescent="0.3">
      <c r="A475" s="26"/>
      <c r="B475" s="28"/>
      <c r="C475" s="28"/>
    </row>
    <row r="476" spans="1:3" ht="16.5" x14ac:dyDescent="0.3">
      <c r="A476" s="26"/>
      <c r="B476" s="28"/>
      <c r="C476" s="28"/>
    </row>
    <row r="477" spans="1:3" ht="16.5" x14ac:dyDescent="0.3">
      <c r="A477" s="26"/>
      <c r="B477" s="28"/>
      <c r="C477" s="28"/>
    </row>
    <row r="478" spans="1:3" ht="16.5" x14ac:dyDescent="0.3">
      <c r="A478" s="26"/>
      <c r="B478" s="28"/>
      <c r="C478" s="28"/>
    </row>
    <row r="479" spans="1:3" ht="16.5" x14ac:dyDescent="0.3">
      <c r="A479" s="26"/>
      <c r="B479" s="28"/>
      <c r="C479" s="28"/>
    </row>
    <row r="480" spans="1:3" ht="16.5" x14ac:dyDescent="0.3">
      <c r="A480" s="26"/>
      <c r="B480" s="28"/>
      <c r="C480" s="28"/>
    </row>
    <row r="481" spans="1:3" ht="16.5" x14ac:dyDescent="0.3">
      <c r="A481" s="26"/>
      <c r="B481" s="28"/>
      <c r="C481" s="28"/>
    </row>
    <row r="482" spans="1:3" ht="16.5" x14ac:dyDescent="0.3">
      <c r="A482" s="26"/>
      <c r="B482" s="28"/>
      <c r="C482" s="28"/>
    </row>
    <row r="483" spans="1:3" ht="16.5" x14ac:dyDescent="0.3">
      <c r="A483" s="26"/>
      <c r="B483" s="28"/>
      <c r="C483" s="28"/>
    </row>
    <row r="484" spans="1:3" ht="16.5" x14ac:dyDescent="0.3">
      <c r="A484" s="26"/>
      <c r="B484" s="28"/>
      <c r="C484" s="28"/>
    </row>
    <row r="485" spans="1:3" ht="16.5" x14ac:dyDescent="0.3">
      <c r="A485" s="26"/>
      <c r="B485" s="28"/>
      <c r="C485" s="28"/>
    </row>
    <row r="486" spans="1:3" ht="16.5" x14ac:dyDescent="0.3">
      <c r="A486" s="26"/>
      <c r="B486" s="28"/>
      <c r="C486" s="28"/>
    </row>
    <row r="487" spans="1:3" ht="16.5" x14ac:dyDescent="0.3">
      <c r="A487" s="26"/>
      <c r="B487" s="28"/>
      <c r="C487" s="28"/>
    </row>
    <row r="488" spans="1:3" ht="16.5" x14ac:dyDescent="0.3">
      <c r="A488" s="26"/>
      <c r="B488" s="28"/>
      <c r="C488" s="28"/>
    </row>
    <row r="489" spans="1:3" ht="16.5" x14ac:dyDescent="0.3">
      <c r="A489" s="26"/>
      <c r="B489" s="28"/>
      <c r="C489" s="28"/>
    </row>
    <row r="490" spans="1:3" ht="16.5" x14ac:dyDescent="0.3">
      <c r="A490" s="26"/>
      <c r="B490" s="28"/>
      <c r="C490" s="28"/>
    </row>
    <row r="491" spans="1:3" ht="16.5" x14ac:dyDescent="0.3">
      <c r="A491" s="26"/>
      <c r="B491" s="28"/>
      <c r="C491" s="28"/>
    </row>
    <row r="492" spans="1:3" ht="16.5" x14ac:dyDescent="0.3">
      <c r="A492" s="26"/>
      <c r="B492" s="28"/>
      <c r="C492" s="28"/>
    </row>
    <row r="493" spans="1:3" ht="16.5" x14ac:dyDescent="0.3">
      <c r="A493" s="26"/>
      <c r="B493" s="28"/>
      <c r="C493" s="28"/>
    </row>
    <row r="494" spans="1:3" ht="16.5" x14ac:dyDescent="0.3">
      <c r="A494" s="26"/>
      <c r="B494" s="28"/>
      <c r="C494" s="28"/>
    </row>
    <row r="495" spans="1:3" ht="16.5" x14ac:dyDescent="0.3">
      <c r="A495" s="26"/>
      <c r="B495" s="28"/>
      <c r="C495" s="28"/>
    </row>
    <row r="496" spans="1:3" ht="16.5" x14ac:dyDescent="0.3">
      <c r="A496" s="26"/>
      <c r="B496" s="28"/>
      <c r="C496" s="28"/>
    </row>
    <row r="497" spans="1:3" ht="16.5" x14ac:dyDescent="0.3">
      <c r="A497" s="26"/>
      <c r="B497" s="28"/>
      <c r="C497" s="28"/>
    </row>
    <row r="498" spans="1:3" ht="16.5" x14ac:dyDescent="0.3">
      <c r="A498" s="26"/>
      <c r="B498" s="28"/>
      <c r="C498" s="28"/>
    </row>
    <row r="499" spans="1:3" ht="16.5" x14ac:dyDescent="0.3">
      <c r="A499" s="26"/>
      <c r="B499" s="28"/>
      <c r="C499" s="28"/>
    </row>
    <row r="500" spans="1:3" ht="16.5" x14ac:dyDescent="0.3">
      <c r="A500" s="26"/>
      <c r="B500" s="28"/>
      <c r="C500" s="28"/>
    </row>
    <row r="501" spans="1:3" ht="16.5" x14ac:dyDescent="0.3">
      <c r="A501" s="26"/>
      <c r="B501" s="28"/>
      <c r="C501" s="28"/>
    </row>
    <row r="502" spans="1:3" ht="16.5" x14ac:dyDescent="0.3">
      <c r="A502" s="26"/>
      <c r="B502" s="28"/>
      <c r="C502" s="28"/>
    </row>
    <row r="503" spans="1:3" ht="16.5" x14ac:dyDescent="0.3">
      <c r="A503" s="26"/>
      <c r="B503" s="28"/>
      <c r="C503" s="28"/>
    </row>
    <row r="504" spans="1:3" ht="16.5" x14ac:dyDescent="0.3">
      <c r="A504" s="26"/>
      <c r="B504" s="28"/>
      <c r="C504" s="28"/>
    </row>
    <row r="505" spans="1:3" ht="16.5" x14ac:dyDescent="0.3">
      <c r="A505" s="26"/>
      <c r="B505" s="28"/>
      <c r="C505" s="28"/>
    </row>
    <row r="506" spans="1:3" ht="16.5" x14ac:dyDescent="0.3">
      <c r="A506" s="26"/>
      <c r="B506" s="28"/>
      <c r="C506" s="28"/>
    </row>
    <row r="507" spans="1:3" ht="16.5" x14ac:dyDescent="0.3">
      <c r="A507" s="26"/>
      <c r="B507" s="28"/>
      <c r="C507" s="28"/>
    </row>
    <row r="508" spans="1:3" ht="16.5" x14ac:dyDescent="0.3">
      <c r="A508" s="26"/>
      <c r="B508" s="28"/>
      <c r="C508" s="28"/>
    </row>
    <row r="509" spans="1:3" ht="16.5" x14ac:dyDescent="0.3">
      <c r="A509" s="26"/>
      <c r="B509" s="28"/>
      <c r="C509" s="28"/>
    </row>
    <row r="510" spans="1:3" ht="16.5" x14ac:dyDescent="0.3">
      <c r="A510" s="26"/>
      <c r="B510" s="28"/>
      <c r="C510" s="28"/>
    </row>
    <row r="511" spans="1:3" ht="16.5" x14ac:dyDescent="0.3">
      <c r="A511" s="26"/>
      <c r="B511" s="28"/>
      <c r="C511" s="28"/>
    </row>
    <row r="512" spans="1:3" ht="16.5" x14ac:dyDescent="0.3">
      <c r="A512" s="26"/>
      <c r="B512" s="28"/>
      <c r="C512" s="28"/>
    </row>
    <row r="513" spans="1:3" ht="16.5" x14ac:dyDescent="0.3">
      <c r="A513" s="26"/>
      <c r="B513" s="28"/>
      <c r="C513" s="28"/>
    </row>
    <row r="514" spans="1:3" ht="16.5" x14ac:dyDescent="0.3">
      <c r="A514" s="26"/>
      <c r="B514" s="28"/>
      <c r="C514" s="28"/>
    </row>
    <row r="515" spans="1:3" ht="16.5" x14ac:dyDescent="0.3">
      <c r="A515" s="26"/>
      <c r="B515" s="28"/>
      <c r="C515" s="28"/>
    </row>
    <row r="516" spans="1:3" ht="16.5" x14ac:dyDescent="0.3">
      <c r="A516" s="26"/>
      <c r="B516" s="28"/>
      <c r="C516" s="28"/>
    </row>
    <row r="517" spans="1:3" ht="16.5" x14ac:dyDescent="0.3">
      <c r="A517" s="26"/>
      <c r="B517" s="28"/>
      <c r="C517" s="28"/>
    </row>
    <row r="518" spans="1:3" ht="16.5" x14ac:dyDescent="0.3">
      <c r="A518" s="26"/>
      <c r="B518" s="28"/>
      <c r="C518" s="28"/>
    </row>
    <row r="519" spans="1:3" ht="16.5" x14ac:dyDescent="0.3">
      <c r="A519" s="26"/>
      <c r="B519" s="28"/>
      <c r="C519" s="28"/>
    </row>
    <row r="520" spans="1:3" ht="16.5" x14ac:dyDescent="0.3">
      <c r="A520" s="26"/>
      <c r="B520" s="28"/>
      <c r="C520" s="28"/>
    </row>
    <row r="521" spans="1:3" ht="16.5" x14ac:dyDescent="0.3">
      <c r="A521" s="26"/>
      <c r="B521" s="28"/>
      <c r="C521" s="28"/>
    </row>
    <row r="522" spans="1:3" ht="16.5" x14ac:dyDescent="0.3">
      <c r="A522" s="26"/>
      <c r="B522" s="28"/>
      <c r="C522" s="28"/>
    </row>
    <row r="523" spans="1:3" ht="16.5" x14ac:dyDescent="0.3">
      <c r="A523" s="26"/>
      <c r="B523" s="28"/>
      <c r="C523" s="28"/>
    </row>
    <row r="524" spans="1:3" ht="16.5" x14ac:dyDescent="0.3">
      <c r="A524" s="26"/>
      <c r="B524" s="28"/>
      <c r="C524" s="28"/>
    </row>
    <row r="525" spans="1:3" ht="16.5" x14ac:dyDescent="0.3">
      <c r="A525" s="26"/>
      <c r="B525" s="28"/>
      <c r="C525" s="28"/>
    </row>
    <row r="526" spans="1:3" ht="16.5" x14ac:dyDescent="0.3">
      <c r="A526" s="26"/>
      <c r="B526" s="28"/>
      <c r="C526" s="28"/>
    </row>
    <row r="527" spans="1:3" ht="16.5" x14ac:dyDescent="0.3">
      <c r="A527" s="26"/>
      <c r="B527" s="28"/>
      <c r="C527" s="28"/>
    </row>
    <row r="528" spans="1:3" ht="16.5" x14ac:dyDescent="0.3">
      <c r="A528" s="26"/>
      <c r="B528" s="28"/>
      <c r="C528" s="28"/>
    </row>
    <row r="529" spans="1:3" ht="16.5" x14ac:dyDescent="0.3">
      <c r="A529" s="26"/>
      <c r="B529" s="28"/>
      <c r="C529" s="28"/>
    </row>
    <row r="530" spans="1:3" ht="16.5" x14ac:dyDescent="0.3">
      <c r="A530" s="26"/>
      <c r="B530" s="28"/>
      <c r="C530" s="28"/>
    </row>
    <row r="531" spans="1:3" ht="16.5" x14ac:dyDescent="0.3">
      <c r="A531" s="26"/>
      <c r="B531" s="28"/>
      <c r="C531" s="28"/>
    </row>
    <row r="532" spans="1:3" ht="16.5" x14ac:dyDescent="0.3">
      <c r="A532" s="26"/>
      <c r="B532" s="28"/>
      <c r="C532" s="28"/>
    </row>
    <row r="533" spans="1:3" ht="16.5" x14ac:dyDescent="0.3">
      <c r="A533" s="26"/>
      <c r="B533" s="28"/>
      <c r="C533" s="28"/>
    </row>
    <row r="534" spans="1:3" ht="16.5" x14ac:dyDescent="0.3">
      <c r="A534" s="26"/>
      <c r="B534" s="28"/>
      <c r="C534" s="28"/>
    </row>
    <row r="535" spans="1:3" ht="16.5" x14ac:dyDescent="0.3">
      <c r="A535" s="26"/>
      <c r="B535" s="28"/>
      <c r="C535" s="28"/>
    </row>
    <row r="536" spans="1:3" ht="16.5" x14ac:dyDescent="0.3">
      <c r="A536" s="26"/>
      <c r="B536" s="28"/>
      <c r="C536" s="28"/>
    </row>
    <row r="537" spans="1:3" ht="16.5" x14ac:dyDescent="0.3">
      <c r="A537" s="26"/>
      <c r="B537" s="28"/>
      <c r="C537" s="28"/>
    </row>
    <row r="538" spans="1:3" ht="16.5" x14ac:dyDescent="0.3">
      <c r="A538" s="26"/>
      <c r="B538" s="28"/>
      <c r="C538" s="28"/>
    </row>
    <row r="539" spans="1:3" ht="16.5" x14ac:dyDescent="0.3">
      <c r="A539" s="26"/>
      <c r="B539" s="28"/>
      <c r="C539" s="28"/>
    </row>
    <row r="540" spans="1:3" ht="16.5" x14ac:dyDescent="0.3">
      <c r="A540" s="26"/>
      <c r="B540" s="28"/>
      <c r="C540" s="28"/>
    </row>
    <row r="541" spans="1:3" ht="16.5" x14ac:dyDescent="0.3">
      <c r="A541" s="26"/>
      <c r="B541" s="28"/>
      <c r="C541" s="28"/>
    </row>
    <row r="542" spans="1:3" ht="16.5" x14ac:dyDescent="0.3">
      <c r="A542" s="26"/>
      <c r="B542" s="28"/>
      <c r="C542" s="28"/>
    </row>
    <row r="543" spans="1:3" ht="16.5" x14ac:dyDescent="0.3">
      <c r="A543" s="26"/>
      <c r="B543" s="28"/>
      <c r="C543" s="28"/>
    </row>
    <row r="544" spans="1:3" ht="16.5" x14ac:dyDescent="0.3">
      <c r="A544" s="26"/>
      <c r="B544" s="28"/>
      <c r="C544" s="28"/>
    </row>
    <row r="545" spans="1:3" ht="16.5" x14ac:dyDescent="0.3">
      <c r="A545" s="26"/>
      <c r="B545" s="28"/>
      <c r="C545" s="28"/>
    </row>
    <row r="546" spans="1:3" ht="16.5" x14ac:dyDescent="0.3">
      <c r="A546" s="26"/>
      <c r="B546" s="28"/>
      <c r="C546" s="28"/>
    </row>
    <row r="547" spans="1:3" ht="16.5" x14ac:dyDescent="0.3">
      <c r="A547" s="26"/>
      <c r="B547" s="28"/>
      <c r="C547" s="28"/>
    </row>
    <row r="548" spans="1:3" ht="16.5" x14ac:dyDescent="0.3">
      <c r="A548" s="26"/>
      <c r="B548" s="28"/>
      <c r="C548" s="28"/>
    </row>
    <row r="549" spans="1:3" ht="16.5" x14ac:dyDescent="0.3">
      <c r="A549" s="26"/>
      <c r="B549" s="28"/>
      <c r="C549" s="28"/>
    </row>
    <row r="550" spans="1:3" ht="16.5" x14ac:dyDescent="0.3">
      <c r="A550" s="26"/>
      <c r="B550" s="28"/>
      <c r="C550" s="28"/>
    </row>
    <row r="551" spans="1:3" ht="16.5" x14ac:dyDescent="0.3">
      <c r="A551" s="26"/>
      <c r="B551" s="28"/>
      <c r="C551" s="28"/>
    </row>
    <row r="552" spans="1:3" ht="16.5" x14ac:dyDescent="0.3">
      <c r="A552" s="26"/>
      <c r="B552" s="28"/>
      <c r="C552" s="28"/>
    </row>
    <row r="553" spans="1:3" ht="16.5" x14ac:dyDescent="0.3">
      <c r="A553" s="26"/>
      <c r="B553" s="28"/>
      <c r="C553" s="28"/>
    </row>
    <row r="554" spans="1:3" ht="16.5" x14ac:dyDescent="0.3">
      <c r="A554" s="26"/>
      <c r="B554" s="28"/>
      <c r="C554" s="28"/>
    </row>
    <row r="555" spans="1:3" ht="16.5" x14ac:dyDescent="0.3">
      <c r="A555" s="26"/>
      <c r="B555" s="28"/>
      <c r="C555" s="28"/>
    </row>
    <row r="556" spans="1:3" ht="16.5" x14ac:dyDescent="0.3">
      <c r="A556" s="26"/>
      <c r="B556" s="28"/>
      <c r="C556" s="28"/>
    </row>
    <row r="557" spans="1:3" ht="16.5" x14ac:dyDescent="0.3">
      <c r="A557" s="26"/>
      <c r="B557" s="28"/>
      <c r="C557" s="28"/>
    </row>
    <row r="558" spans="1:3" ht="16.5" x14ac:dyDescent="0.3">
      <c r="A558" s="26"/>
      <c r="B558" s="28"/>
      <c r="C558" s="28"/>
    </row>
    <row r="559" spans="1:3" ht="16.5" x14ac:dyDescent="0.3">
      <c r="A559" s="26"/>
      <c r="B559" s="28"/>
      <c r="C559" s="28"/>
    </row>
    <row r="560" spans="1:3" ht="16.5" x14ac:dyDescent="0.3">
      <c r="A560" s="26"/>
      <c r="B560" s="28"/>
      <c r="C560" s="28"/>
    </row>
    <row r="561" spans="1:3" ht="16.5" x14ac:dyDescent="0.3">
      <c r="A561" s="26"/>
      <c r="B561" s="28"/>
      <c r="C561" s="28"/>
    </row>
    <row r="562" spans="1:3" ht="16.5" x14ac:dyDescent="0.3">
      <c r="A562" s="26"/>
      <c r="B562" s="28"/>
      <c r="C562" s="28"/>
    </row>
    <row r="563" spans="1:3" ht="16.5" x14ac:dyDescent="0.3">
      <c r="A563" s="26"/>
      <c r="B563" s="28"/>
      <c r="C563" s="28"/>
    </row>
    <row r="564" spans="1:3" ht="16.5" x14ac:dyDescent="0.3">
      <c r="A564" s="26"/>
      <c r="B564" s="28"/>
      <c r="C564" s="28"/>
    </row>
    <row r="565" spans="1:3" ht="16.5" x14ac:dyDescent="0.3">
      <c r="A565" s="26"/>
      <c r="B565" s="28"/>
      <c r="C565" s="28"/>
    </row>
    <row r="566" spans="1:3" ht="16.5" x14ac:dyDescent="0.3">
      <c r="A566" s="26"/>
      <c r="B566" s="28"/>
      <c r="C566" s="28"/>
    </row>
    <row r="567" spans="1:3" ht="16.5" x14ac:dyDescent="0.3">
      <c r="A567" s="26"/>
      <c r="B567" s="28"/>
      <c r="C567" s="28"/>
    </row>
    <row r="568" spans="1:3" ht="16.5" x14ac:dyDescent="0.3">
      <c r="A568" s="26"/>
      <c r="B568" s="28"/>
      <c r="C568" s="28"/>
    </row>
    <row r="569" spans="1:3" ht="16.5" x14ac:dyDescent="0.3">
      <c r="A569" s="26"/>
      <c r="B569" s="28"/>
      <c r="C569" s="28"/>
    </row>
    <row r="570" spans="1:3" ht="16.5" x14ac:dyDescent="0.3">
      <c r="A570" s="26"/>
      <c r="B570" s="28"/>
      <c r="C570" s="28"/>
    </row>
    <row r="571" spans="1:3" ht="16.5" x14ac:dyDescent="0.3">
      <c r="A571" s="26"/>
      <c r="B571" s="28"/>
      <c r="C571" s="28"/>
    </row>
    <row r="572" spans="1:3" ht="16.5" x14ac:dyDescent="0.3">
      <c r="A572" s="26"/>
      <c r="B572" s="28"/>
      <c r="C572" s="28"/>
    </row>
    <row r="573" spans="1:3" ht="16.5" x14ac:dyDescent="0.3">
      <c r="A573" s="26"/>
      <c r="B573" s="28"/>
      <c r="C573" s="28"/>
    </row>
    <row r="574" spans="1:3" ht="16.5" x14ac:dyDescent="0.3">
      <c r="A574" s="26"/>
      <c r="B574" s="28"/>
      <c r="C574" s="28"/>
    </row>
    <row r="575" spans="1:3" ht="16.5" x14ac:dyDescent="0.3">
      <c r="A575" s="26"/>
      <c r="B575" s="28"/>
      <c r="C575" s="28"/>
    </row>
    <row r="576" spans="1:3" ht="16.5" x14ac:dyDescent="0.3">
      <c r="A576" s="26"/>
      <c r="B576" s="28"/>
      <c r="C576" s="28"/>
    </row>
    <row r="577" spans="1:3" ht="16.5" x14ac:dyDescent="0.3">
      <c r="A577" s="26"/>
      <c r="B577" s="28"/>
      <c r="C577" s="28"/>
    </row>
    <row r="578" spans="1:3" ht="16.5" x14ac:dyDescent="0.3">
      <c r="A578" s="26"/>
      <c r="B578" s="28"/>
      <c r="C578" s="28"/>
    </row>
    <row r="579" spans="1:3" ht="16.5" x14ac:dyDescent="0.3">
      <c r="A579" s="26"/>
      <c r="B579" s="28"/>
      <c r="C579" s="28"/>
    </row>
    <row r="580" spans="1:3" ht="16.5" x14ac:dyDescent="0.3">
      <c r="A580" s="26"/>
      <c r="B580" s="28"/>
      <c r="C580" s="28"/>
    </row>
    <row r="581" spans="1:3" ht="16.5" x14ac:dyDescent="0.3">
      <c r="A581" s="26"/>
      <c r="B581" s="28"/>
      <c r="C581" s="28"/>
    </row>
    <row r="582" spans="1:3" ht="16.5" x14ac:dyDescent="0.3">
      <c r="A582" s="26"/>
      <c r="B582" s="28"/>
      <c r="C582" s="28"/>
    </row>
    <row r="583" spans="1:3" ht="16.5" x14ac:dyDescent="0.3">
      <c r="A583" s="26"/>
      <c r="B583" s="28"/>
      <c r="C583" s="28"/>
    </row>
    <row r="584" spans="1:3" ht="16.5" x14ac:dyDescent="0.3">
      <c r="A584" s="26"/>
      <c r="B584" s="28"/>
      <c r="C584" s="28"/>
    </row>
    <row r="585" spans="1:3" ht="16.5" x14ac:dyDescent="0.3">
      <c r="A585" s="26"/>
      <c r="B585" s="28"/>
      <c r="C585" s="28"/>
    </row>
    <row r="586" spans="1:3" ht="16.5" x14ac:dyDescent="0.3">
      <c r="A586" s="26"/>
      <c r="B586" s="28"/>
      <c r="C586" s="28"/>
    </row>
    <row r="587" spans="1:3" ht="16.5" x14ac:dyDescent="0.3">
      <c r="A587" s="26"/>
      <c r="B587" s="28"/>
      <c r="C587" s="28"/>
    </row>
    <row r="588" spans="1:3" ht="16.5" x14ac:dyDescent="0.3">
      <c r="A588" s="26"/>
      <c r="B588" s="28"/>
      <c r="C588" s="28"/>
    </row>
    <row r="589" spans="1:3" ht="16.5" x14ac:dyDescent="0.3">
      <c r="A589" s="26"/>
      <c r="B589" s="28"/>
      <c r="C589" s="28"/>
    </row>
    <row r="590" spans="1:3" ht="16.5" x14ac:dyDescent="0.3">
      <c r="A590" s="26"/>
      <c r="B590" s="28"/>
      <c r="C590" s="28"/>
    </row>
    <row r="591" spans="1:3" ht="16.5" x14ac:dyDescent="0.3">
      <c r="A591" s="26"/>
      <c r="B591" s="28"/>
      <c r="C591" s="28"/>
    </row>
    <row r="592" spans="1:3" ht="16.5" x14ac:dyDescent="0.3">
      <c r="A592" s="26"/>
      <c r="B592" s="28"/>
      <c r="C592" s="28"/>
    </row>
    <row r="593" spans="1:3" ht="16.5" x14ac:dyDescent="0.3">
      <c r="A593" s="26"/>
      <c r="B593" s="28"/>
      <c r="C593" s="28"/>
    </row>
    <row r="594" spans="1:3" ht="16.5" x14ac:dyDescent="0.3">
      <c r="A594" s="26"/>
      <c r="B594" s="28"/>
      <c r="C594" s="28"/>
    </row>
    <row r="595" spans="1:3" ht="16.5" x14ac:dyDescent="0.3">
      <c r="A595" s="26"/>
      <c r="B595" s="28"/>
      <c r="C595" s="28"/>
    </row>
    <row r="596" spans="1:3" ht="16.5" x14ac:dyDescent="0.3">
      <c r="A596" s="26"/>
      <c r="B596" s="28"/>
      <c r="C596" s="28"/>
    </row>
    <row r="597" spans="1:3" ht="16.5" x14ac:dyDescent="0.3">
      <c r="A597" s="26"/>
      <c r="B597" s="28"/>
      <c r="C597" s="28"/>
    </row>
    <row r="598" spans="1:3" ht="16.5" x14ac:dyDescent="0.3">
      <c r="A598" s="26"/>
      <c r="B598" s="28"/>
      <c r="C598" s="28"/>
    </row>
    <row r="599" spans="1:3" ht="16.5" x14ac:dyDescent="0.3">
      <c r="A599" s="26"/>
      <c r="B599" s="28"/>
      <c r="C599" s="28"/>
    </row>
    <row r="600" spans="1:3" ht="16.5" x14ac:dyDescent="0.3">
      <c r="A600" s="26"/>
      <c r="B600" s="28"/>
      <c r="C600" s="28"/>
    </row>
    <row r="601" spans="1:3" ht="16.5" x14ac:dyDescent="0.3">
      <c r="A601" s="26"/>
      <c r="B601" s="28"/>
      <c r="C601" s="28"/>
    </row>
    <row r="602" spans="1:3" ht="16.5" x14ac:dyDescent="0.3">
      <c r="A602" s="26"/>
      <c r="B602" s="28"/>
      <c r="C602" s="28"/>
    </row>
    <row r="603" spans="1:3" ht="16.5" x14ac:dyDescent="0.3">
      <c r="A603" s="26"/>
      <c r="B603" s="28"/>
      <c r="C603" s="28"/>
    </row>
    <row r="604" spans="1:3" ht="16.5" x14ac:dyDescent="0.3">
      <c r="A604" s="26"/>
      <c r="B604" s="28"/>
      <c r="C604" s="28"/>
    </row>
    <row r="605" spans="1:3" ht="16.5" x14ac:dyDescent="0.3">
      <c r="A605" s="26"/>
      <c r="B605" s="28"/>
      <c r="C605" s="28"/>
    </row>
    <row r="606" spans="1:3" ht="16.5" x14ac:dyDescent="0.3">
      <c r="A606" s="26"/>
      <c r="B606" s="28"/>
      <c r="C606" s="28"/>
    </row>
    <row r="607" spans="1:3" ht="16.5" x14ac:dyDescent="0.3">
      <c r="A607" s="26"/>
      <c r="B607" s="28"/>
      <c r="C607" s="28"/>
    </row>
    <row r="608" spans="1:3" ht="16.5" x14ac:dyDescent="0.3">
      <c r="A608" s="26"/>
      <c r="B608" s="28"/>
      <c r="C608" s="28"/>
    </row>
    <row r="609" spans="1:3" ht="16.5" x14ac:dyDescent="0.3">
      <c r="A609" s="26"/>
      <c r="B609" s="28"/>
      <c r="C609" s="28"/>
    </row>
    <row r="610" spans="1:3" ht="16.5" x14ac:dyDescent="0.3">
      <c r="A610" s="26"/>
      <c r="B610" s="28"/>
      <c r="C610" s="28"/>
    </row>
    <row r="611" spans="1:3" ht="16.5" x14ac:dyDescent="0.3">
      <c r="A611" s="26"/>
      <c r="B611" s="28"/>
      <c r="C611" s="28"/>
    </row>
    <row r="612" spans="1:3" ht="16.5" x14ac:dyDescent="0.3">
      <c r="A612" s="26"/>
      <c r="B612" s="28"/>
      <c r="C612" s="28"/>
    </row>
    <row r="613" spans="1:3" ht="16.5" x14ac:dyDescent="0.3">
      <c r="A613" s="26"/>
      <c r="B613" s="28"/>
      <c r="C613" s="28"/>
    </row>
    <row r="614" spans="1:3" ht="16.5" x14ac:dyDescent="0.3">
      <c r="A614" s="26"/>
      <c r="B614" s="28"/>
      <c r="C614" s="28"/>
    </row>
    <row r="615" spans="1:3" ht="16.5" x14ac:dyDescent="0.3">
      <c r="A615" s="26"/>
      <c r="B615" s="28"/>
      <c r="C615" s="28"/>
    </row>
    <row r="616" spans="1:3" ht="16.5" x14ac:dyDescent="0.3">
      <c r="A616" s="26"/>
      <c r="B616" s="28"/>
      <c r="C616" s="28"/>
    </row>
    <row r="617" spans="1:3" ht="16.5" x14ac:dyDescent="0.3">
      <c r="A617" s="26"/>
      <c r="B617" s="28"/>
      <c r="C617" s="28"/>
    </row>
    <row r="618" spans="1:3" ht="16.5" x14ac:dyDescent="0.3">
      <c r="A618" s="26"/>
      <c r="B618" s="28"/>
      <c r="C618" s="28"/>
    </row>
    <row r="619" spans="1:3" ht="16.5" x14ac:dyDescent="0.3">
      <c r="A619" s="26"/>
      <c r="B619" s="28"/>
      <c r="C619" s="28"/>
    </row>
    <row r="620" spans="1:3" ht="16.5" x14ac:dyDescent="0.3">
      <c r="A620" s="26"/>
      <c r="B620" s="28"/>
      <c r="C620" s="28"/>
    </row>
    <row r="621" spans="1:3" ht="16.5" x14ac:dyDescent="0.3">
      <c r="A621" s="26"/>
      <c r="B621" s="28"/>
      <c r="C621" s="28"/>
    </row>
    <row r="622" spans="1:3" ht="16.5" x14ac:dyDescent="0.3">
      <c r="A622" s="26"/>
      <c r="B622" s="28"/>
      <c r="C622" s="28"/>
    </row>
    <row r="623" spans="1:3" ht="16.5" x14ac:dyDescent="0.3">
      <c r="A623" s="26"/>
      <c r="B623" s="28"/>
      <c r="C623" s="28"/>
    </row>
    <row r="624" spans="1:3" ht="16.5" x14ac:dyDescent="0.3">
      <c r="A624" s="26"/>
      <c r="B624" s="28"/>
      <c r="C624" s="28"/>
    </row>
    <row r="625" spans="1:3" ht="16.5" x14ac:dyDescent="0.3">
      <c r="A625" s="26"/>
      <c r="B625" s="28"/>
      <c r="C625" s="28"/>
    </row>
    <row r="626" spans="1:3" ht="16.5" x14ac:dyDescent="0.3">
      <c r="A626" s="26"/>
      <c r="B626" s="28"/>
      <c r="C626" s="28"/>
    </row>
    <row r="627" spans="1:3" ht="16.5" x14ac:dyDescent="0.3">
      <c r="A627" s="26"/>
      <c r="B627" s="28"/>
      <c r="C627" s="28"/>
    </row>
    <row r="628" spans="1:3" ht="16.5" x14ac:dyDescent="0.3">
      <c r="A628" s="26"/>
      <c r="B628" s="28"/>
      <c r="C628" s="28"/>
    </row>
    <row r="629" spans="1:3" ht="16.5" x14ac:dyDescent="0.3">
      <c r="A629" s="26"/>
      <c r="B629" s="28"/>
      <c r="C629" s="28"/>
    </row>
    <row r="630" spans="1:3" ht="16.5" x14ac:dyDescent="0.3">
      <c r="A630" s="26"/>
      <c r="B630" s="28"/>
      <c r="C630" s="28"/>
    </row>
    <row r="631" spans="1:3" ht="16.5" x14ac:dyDescent="0.3">
      <c r="A631" s="26"/>
      <c r="B631" s="28"/>
      <c r="C631" s="28"/>
    </row>
    <row r="632" spans="1:3" ht="16.5" x14ac:dyDescent="0.3">
      <c r="A632" s="26"/>
      <c r="B632" s="28"/>
      <c r="C632" s="28"/>
    </row>
    <row r="633" spans="1:3" ht="16.5" x14ac:dyDescent="0.3">
      <c r="A633" s="26"/>
      <c r="B633" s="28"/>
      <c r="C633" s="28"/>
    </row>
    <row r="634" spans="1:3" ht="16.5" x14ac:dyDescent="0.3">
      <c r="A634" s="26"/>
      <c r="B634" s="28"/>
      <c r="C634" s="28"/>
    </row>
    <row r="635" spans="1:3" ht="16.5" x14ac:dyDescent="0.3">
      <c r="A635" s="26"/>
      <c r="B635" s="28"/>
      <c r="C635" s="28"/>
    </row>
    <row r="636" spans="1:3" ht="16.5" x14ac:dyDescent="0.3">
      <c r="A636" s="26"/>
      <c r="B636" s="28"/>
      <c r="C636" s="28"/>
    </row>
    <row r="637" spans="1:3" ht="16.5" x14ac:dyDescent="0.3">
      <c r="A637" s="26"/>
      <c r="B637" s="28"/>
      <c r="C637" s="28"/>
    </row>
    <row r="638" spans="1:3" ht="16.5" x14ac:dyDescent="0.3">
      <c r="A638" s="26"/>
      <c r="B638" s="28"/>
      <c r="C638" s="28"/>
    </row>
    <row r="639" spans="1:3" ht="16.5" x14ac:dyDescent="0.3">
      <c r="A639" s="26"/>
      <c r="B639" s="28"/>
      <c r="C639" s="28"/>
    </row>
    <row r="640" spans="1:3" ht="16.5" x14ac:dyDescent="0.3">
      <c r="A640" s="26"/>
      <c r="B640" s="28"/>
      <c r="C640" s="28"/>
    </row>
    <row r="641" spans="1:3" ht="16.5" x14ac:dyDescent="0.3">
      <c r="A641" s="26"/>
      <c r="B641" s="28"/>
      <c r="C641" s="28"/>
    </row>
    <row r="642" spans="1:3" ht="16.5" x14ac:dyDescent="0.3">
      <c r="A642" s="26"/>
      <c r="B642" s="28"/>
      <c r="C642" s="28"/>
    </row>
    <row r="643" spans="1:3" ht="16.5" x14ac:dyDescent="0.3">
      <c r="A643" s="26"/>
      <c r="B643" s="28"/>
      <c r="C643" s="28"/>
    </row>
    <row r="644" spans="1:3" ht="16.5" x14ac:dyDescent="0.3">
      <c r="A644" s="26"/>
      <c r="B644" s="28"/>
      <c r="C644" s="28"/>
    </row>
    <row r="645" spans="1:3" ht="16.5" x14ac:dyDescent="0.3">
      <c r="A645" s="26"/>
      <c r="B645" s="28"/>
      <c r="C645" s="28"/>
    </row>
    <row r="646" spans="1:3" ht="16.5" x14ac:dyDescent="0.3">
      <c r="A646" s="26"/>
      <c r="B646" s="28"/>
      <c r="C646" s="28"/>
    </row>
    <row r="647" spans="1:3" ht="16.5" x14ac:dyDescent="0.3">
      <c r="A647" s="26"/>
      <c r="B647" s="28"/>
      <c r="C647" s="28"/>
    </row>
    <row r="648" spans="1:3" ht="16.5" x14ac:dyDescent="0.3">
      <c r="A648" s="26"/>
      <c r="B648" s="28"/>
      <c r="C648" s="28"/>
    </row>
    <row r="649" spans="1:3" ht="16.5" x14ac:dyDescent="0.3">
      <c r="A649" s="26"/>
      <c r="B649" s="28"/>
      <c r="C649" s="28"/>
    </row>
    <row r="650" spans="1:3" ht="16.5" x14ac:dyDescent="0.3">
      <c r="A650" s="26"/>
      <c r="B650" s="28"/>
      <c r="C650" s="28"/>
    </row>
    <row r="651" spans="1:3" ht="16.5" x14ac:dyDescent="0.3">
      <c r="A651" s="26"/>
      <c r="B651" s="28"/>
      <c r="C651" s="28"/>
    </row>
    <row r="652" spans="1:3" ht="16.5" x14ac:dyDescent="0.3">
      <c r="A652" s="26"/>
      <c r="B652" s="28"/>
      <c r="C652" s="28"/>
    </row>
    <row r="653" spans="1:3" ht="16.5" x14ac:dyDescent="0.3">
      <c r="A653" s="26"/>
      <c r="B653" s="28"/>
      <c r="C653" s="28"/>
    </row>
    <row r="654" spans="1:3" ht="16.5" x14ac:dyDescent="0.3">
      <c r="A654" s="26"/>
      <c r="B654" s="28"/>
      <c r="C654" s="28"/>
    </row>
    <row r="655" spans="1:3" ht="16.5" x14ac:dyDescent="0.3">
      <c r="A655" s="26"/>
      <c r="B655" s="28"/>
      <c r="C655" s="28"/>
    </row>
    <row r="656" spans="1:3" ht="16.5" x14ac:dyDescent="0.3">
      <c r="A656" s="26"/>
      <c r="B656" s="28"/>
      <c r="C656" s="28"/>
    </row>
    <row r="657" spans="1:3" ht="16.5" x14ac:dyDescent="0.3">
      <c r="A657" s="26"/>
      <c r="B657" s="28"/>
      <c r="C657" s="28"/>
    </row>
    <row r="658" spans="1:3" ht="16.5" x14ac:dyDescent="0.3">
      <c r="A658" s="26"/>
      <c r="B658" s="28"/>
      <c r="C658" s="28"/>
    </row>
    <row r="659" spans="1:3" ht="16.5" x14ac:dyDescent="0.3">
      <c r="A659" s="26"/>
      <c r="B659" s="28"/>
      <c r="C659" s="28"/>
    </row>
    <row r="660" spans="1:3" ht="16.5" x14ac:dyDescent="0.3">
      <c r="A660" s="26"/>
      <c r="B660" s="28"/>
      <c r="C660" s="28"/>
    </row>
    <row r="661" spans="1:3" ht="16.5" x14ac:dyDescent="0.3">
      <c r="A661" s="26"/>
      <c r="B661" s="28"/>
      <c r="C661" s="28"/>
    </row>
    <row r="662" spans="1:3" ht="16.5" x14ac:dyDescent="0.3">
      <c r="A662" s="26"/>
      <c r="B662" s="28"/>
      <c r="C662" s="28"/>
    </row>
    <row r="663" spans="1:3" ht="16.5" x14ac:dyDescent="0.3">
      <c r="A663" s="26"/>
      <c r="B663" s="28"/>
      <c r="C663" s="28"/>
    </row>
    <row r="664" spans="1:3" ht="16.5" x14ac:dyDescent="0.3">
      <c r="A664" s="26"/>
      <c r="B664" s="28"/>
      <c r="C664" s="28"/>
    </row>
    <row r="665" spans="1:3" ht="16.5" x14ac:dyDescent="0.3">
      <c r="A665" s="26"/>
      <c r="B665" s="28"/>
      <c r="C665" s="28"/>
    </row>
    <row r="666" spans="1:3" ht="16.5" x14ac:dyDescent="0.3">
      <c r="A666" s="26"/>
      <c r="B666" s="28"/>
      <c r="C666" s="28"/>
    </row>
    <row r="667" spans="1:3" ht="16.5" x14ac:dyDescent="0.3">
      <c r="A667" s="26"/>
      <c r="B667" s="28"/>
      <c r="C667" s="28"/>
    </row>
    <row r="668" spans="1:3" ht="16.5" x14ac:dyDescent="0.3">
      <c r="A668" s="26"/>
      <c r="B668" s="28"/>
      <c r="C668" s="28"/>
    </row>
    <row r="669" spans="1:3" ht="16.5" x14ac:dyDescent="0.3">
      <c r="A669" s="26"/>
      <c r="B669" s="28"/>
      <c r="C669" s="28"/>
    </row>
    <row r="670" spans="1:3" ht="16.5" x14ac:dyDescent="0.3">
      <c r="A670" s="26"/>
      <c r="B670" s="28"/>
      <c r="C670" s="28"/>
    </row>
    <row r="671" spans="1:3" ht="16.5" x14ac:dyDescent="0.3">
      <c r="A671" s="26"/>
      <c r="B671" s="28"/>
      <c r="C671" s="28"/>
    </row>
    <row r="672" spans="1:3" ht="16.5" x14ac:dyDescent="0.3">
      <c r="A672" s="26"/>
      <c r="B672" s="28"/>
      <c r="C672" s="28"/>
    </row>
    <row r="673" spans="1:3" ht="16.5" x14ac:dyDescent="0.3">
      <c r="A673" s="26"/>
      <c r="B673" s="28"/>
      <c r="C673" s="28"/>
    </row>
    <row r="674" spans="1:3" ht="16.5" x14ac:dyDescent="0.3">
      <c r="A674" s="26"/>
      <c r="B674" s="28"/>
      <c r="C674" s="28"/>
    </row>
    <row r="675" spans="1:3" ht="16.5" x14ac:dyDescent="0.3">
      <c r="A675" s="26"/>
      <c r="B675" s="28"/>
      <c r="C675" s="28"/>
    </row>
    <row r="676" spans="1:3" ht="16.5" x14ac:dyDescent="0.3">
      <c r="A676" s="26"/>
      <c r="B676" s="28"/>
      <c r="C676" s="28"/>
    </row>
    <row r="677" spans="1:3" ht="16.5" x14ac:dyDescent="0.3">
      <c r="A677" s="26"/>
      <c r="B677" s="28"/>
      <c r="C677" s="28"/>
    </row>
    <row r="678" spans="1:3" ht="16.5" x14ac:dyDescent="0.3">
      <c r="A678" s="26"/>
      <c r="B678" s="28"/>
      <c r="C678" s="28"/>
    </row>
    <row r="679" spans="1:3" ht="16.5" x14ac:dyDescent="0.3">
      <c r="A679" s="26"/>
      <c r="B679" s="28"/>
      <c r="C679" s="28"/>
    </row>
    <row r="680" spans="1:3" ht="16.5" x14ac:dyDescent="0.3">
      <c r="A680" s="26"/>
      <c r="B680" s="28"/>
      <c r="C680" s="28"/>
    </row>
    <row r="681" spans="1:3" ht="16.5" x14ac:dyDescent="0.3">
      <c r="A681" s="26"/>
      <c r="B681" s="28"/>
      <c r="C681" s="28"/>
    </row>
    <row r="682" spans="1:3" ht="16.5" x14ac:dyDescent="0.3">
      <c r="A682" s="26"/>
      <c r="B682" s="28"/>
      <c r="C682" s="28"/>
    </row>
    <row r="683" spans="1:3" ht="16.5" x14ac:dyDescent="0.3">
      <c r="A683" s="26"/>
      <c r="B683" s="28"/>
      <c r="C683" s="28"/>
    </row>
    <row r="684" spans="1:3" ht="16.5" x14ac:dyDescent="0.3">
      <c r="A684" s="26"/>
      <c r="B684" s="28"/>
      <c r="C684" s="28"/>
    </row>
    <row r="685" spans="1:3" ht="16.5" x14ac:dyDescent="0.3">
      <c r="A685" s="26"/>
      <c r="B685" s="28"/>
      <c r="C685" s="28"/>
    </row>
    <row r="686" spans="1:3" ht="16.5" x14ac:dyDescent="0.3">
      <c r="A686" s="26"/>
      <c r="B686" s="28"/>
      <c r="C686" s="28"/>
    </row>
    <row r="687" spans="1:3" ht="16.5" x14ac:dyDescent="0.3">
      <c r="A687" s="26"/>
      <c r="B687" s="28"/>
      <c r="C687" s="28"/>
    </row>
    <row r="688" spans="1:3" ht="16.5" x14ac:dyDescent="0.3">
      <c r="A688" s="26"/>
      <c r="B688" s="28"/>
      <c r="C688" s="28"/>
    </row>
    <row r="689" spans="1:3" ht="16.5" x14ac:dyDescent="0.3">
      <c r="A689" s="26"/>
      <c r="B689" s="28"/>
      <c r="C689" s="28"/>
    </row>
    <row r="690" spans="1:3" ht="16.5" x14ac:dyDescent="0.3">
      <c r="A690" s="26"/>
      <c r="B690" s="28"/>
      <c r="C690" s="28"/>
    </row>
    <row r="691" spans="1:3" ht="16.5" x14ac:dyDescent="0.3">
      <c r="A691" s="26"/>
      <c r="B691" s="28"/>
      <c r="C691" s="28"/>
    </row>
    <row r="692" spans="1:3" ht="16.5" x14ac:dyDescent="0.3">
      <c r="A692" s="26"/>
      <c r="B692" s="28"/>
      <c r="C692" s="28"/>
    </row>
    <row r="693" spans="1:3" ht="16.5" x14ac:dyDescent="0.3">
      <c r="A693" s="26"/>
      <c r="B693" s="28"/>
      <c r="C693" s="28"/>
    </row>
    <row r="694" spans="1:3" ht="16.5" x14ac:dyDescent="0.3">
      <c r="A694" s="26"/>
      <c r="B694" s="28"/>
      <c r="C694" s="28"/>
    </row>
    <row r="695" spans="1:3" ht="16.5" x14ac:dyDescent="0.3">
      <c r="A695" s="26"/>
      <c r="B695" s="28"/>
      <c r="C695" s="28"/>
    </row>
    <row r="696" spans="1:3" ht="16.5" x14ac:dyDescent="0.3">
      <c r="A696" s="26"/>
      <c r="B696" s="28"/>
      <c r="C696" s="28"/>
    </row>
    <row r="697" spans="1:3" ht="16.5" x14ac:dyDescent="0.3">
      <c r="A697" s="26"/>
      <c r="B697" s="28"/>
      <c r="C697" s="28"/>
    </row>
    <row r="698" spans="1:3" ht="16.5" x14ac:dyDescent="0.3">
      <c r="A698" s="26"/>
      <c r="B698" s="28"/>
      <c r="C698" s="28"/>
    </row>
    <row r="699" spans="1:3" ht="16.5" x14ac:dyDescent="0.3">
      <c r="A699" s="26"/>
      <c r="B699" s="28"/>
      <c r="C699" s="28"/>
    </row>
    <row r="700" spans="1:3" ht="16.5" x14ac:dyDescent="0.3">
      <c r="A700" s="26"/>
      <c r="B700" s="28"/>
      <c r="C700" s="28"/>
    </row>
    <row r="701" spans="1:3" ht="16.5" x14ac:dyDescent="0.3">
      <c r="A701" s="26"/>
      <c r="B701" s="28"/>
      <c r="C701" s="28"/>
    </row>
    <row r="702" spans="1:3" ht="16.5" x14ac:dyDescent="0.3">
      <c r="A702" s="26"/>
      <c r="B702" s="28"/>
      <c r="C702" s="28"/>
    </row>
    <row r="703" spans="1:3" ht="16.5" x14ac:dyDescent="0.3">
      <c r="A703" s="26"/>
      <c r="B703" s="28"/>
      <c r="C703" s="28"/>
    </row>
    <row r="704" spans="1:3" ht="16.5" x14ac:dyDescent="0.3">
      <c r="A704" s="26"/>
      <c r="B704" s="28"/>
      <c r="C704" s="28"/>
    </row>
    <row r="705" spans="1:3" ht="16.5" x14ac:dyDescent="0.3">
      <c r="A705" s="26"/>
      <c r="B705" s="28"/>
      <c r="C705" s="28"/>
    </row>
    <row r="706" spans="1:3" ht="16.5" x14ac:dyDescent="0.3">
      <c r="A706" s="26"/>
      <c r="B706" s="28"/>
      <c r="C706" s="28"/>
    </row>
    <row r="707" spans="1:3" ht="16.5" x14ac:dyDescent="0.3">
      <c r="A707" s="26"/>
      <c r="B707" s="28"/>
      <c r="C707" s="28"/>
    </row>
    <row r="708" spans="1:3" ht="16.5" x14ac:dyDescent="0.3">
      <c r="A708" s="26"/>
      <c r="B708" s="28"/>
      <c r="C708" s="28"/>
    </row>
    <row r="709" spans="1:3" ht="16.5" x14ac:dyDescent="0.3">
      <c r="A709" s="26"/>
      <c r="B709" s="28"/>
      <c r="C709" s="28"/>
    </row>
    <row r="710" spans="1:3" ht="16.5" x14ac:dyDescent="0.3">
      <c r="A710" s="26"/>
      <c r="B710" s="28"/>
      <c r="C710" s="28"/>
    </row>
    <row r="711" spans="1:3" ht="16.5" x14ac:dyDescent="0.3">
      <c r="A711" s="26"/>
      <c r="B711" s="28"/>
      <c r="C711" s="28"/>
    </row>
    <row r="712" spans="1:3" ht="16.5" x14ac:dyDescent="0.3">
      <c r="A712" s="26"/>
      <c r="B712" s="28"/>
      <c r="C712" s="28"/>
    </row>
    <row r="713" spans="1:3" ht="16.5" x14ac:dyDescent="0.3">
      <c r="A713" s="26"/>
      <c r="B713" s="28"/>
      <c r="C713" s="28"/>
    </row>
    <row r="714" spans="1:3" ht="16.5" x14ac:dyDescent="0.3">
      <c r="A714" s="26"/>
      <c r="B714" s="28"/>
      <c r="C714" s="28"/>
    </row>
    <row r="715" spans="1:3" ht="16.5" x14ac:dyDescent="0.3">
      <c r="A715" s="26"/>
      <c r="B715" s="28"/>
      <c r="C715" s="28"/>
    </row>
    <row r="716" spans="1:3" ht="16.5" x14ac:dyDescent="0.3">
      <c r="A716" s="26"/>
      <c r="B716" s="28"/>
      <c r="C716" s="28"/>
    </row>
    <row r="717" spans="1:3" ht="16.5" x14ac:dyDescent="0.3">
      <c r="A717" s="26"/>
      <c r="B717" s="28"/>
      <c r="C717" s="28"/>
    </row>
    <row r="718" spans="1:3" ht="16.5" x14ac:dyDescent="0.3">
      <c r="A718" s="26"/>
      <c r="B718" s="28"/>
      <c r="C718" s="28"/>
    </row>
    <row r="719" spans="1:3" ht="16.5" x14ac:dyDescent="0.3">
      <c r="A719" s="26"/>
      <c r="B719" s="28"/>
      <c r="C719" s="28"/>
    </row>
    <row r="720" spans="1:3" ht="16.5" x14ac:dyDescent="0.3">
      <c r="A720" s="26"/>
      <c r="B720" s="28"/>
      <c r="C720" s="28"/>
    </row>
    <row r="721" spans="1:3" ht="16.5" x14ac:dyDescent="0.3">
      <c r="A721" s="26"/>
      <c r="B721" s="28"/>
      <c r="C721" s="28"/>
    </row>
    <row r="722" spans="1:3" ht="16.5" x14ac:dyDescent="0.3">
      <c r="A722" s="26"/>
      <c r="B722" s="28"/>
      <c r="C722" s="28"/>
    </row>
    <row r="723" spans="1:3" ht="16.5" x14ac:dyDescent="0.3">
      <c r="A723" s="26"/>
      <c r="B723" s="28"/>
      <c r="C723" s="28"/>
    </row>
    <row r="724" spans="1:3" ht="16.5" x14ac:dyDescent="0.3">
      <c r="A724" s="26"/>
      <c r="B724" s="28"/>
      <c r="C724" s="28"/>
    </row>
    <row r="725" spans="1:3" ht="16.5" x14ac:dyDescent="0.3">
      <c r="A725" s="26"/>
      <c r="B725" s="28"/>
      <c r="C725" s="28"/>
    </row>
    <row r="726" spans="1:3" ht="16.5" x14ac:dyDescent="0.3">
      <c r="A726" s="26"/>
      <c r="B726" s="28"/>
      <c r="C726" s="28"/>
    </row>
    <row r="727" spans="1:3" ht="16.5" x14ac:dyDescent="0.3">
      <c r="A727" s="26"/>
      <c r="B727" s="28"/>
      <c r="C727" s="28"/>
    </row>
    <row r="728" spans="1:3" ht="16.5" x14ac:dyDescent="0.3">
      <c r="A728" s="26"/>
      <c r="B728" s="28"/>
      <c r="C728" s="28"/>
    </row>
    <row r="729" spans="1:3" ht="16.5" x14ac:dyDescent="0.3">
      <c r="A729" s="26"/>
      <c r="B729" s="28"/>
      <c r="C729" s="28"/>
    </row>
    <row r="730" spans="1:3" ht="16.5" x14ac:dyDescent="0.3">
      <c r="A730" s="26"/>
      <c r="B730" s="28"/>
      <c r="C730" s="28"/>
    </row>
    <row r="731" spans="1:3" ht="16.5" x14ac:dyDescent="0.3">
      <c r="A731" s="26"/>
      <c r="B731" s="28"/>
      <c r="C731" s="28"/>
    </row>
    <row r="732" spans="1:3" ht="16.5" x14ac:dyDescent="0.3">
      <c r="A732" s="26"/>
      <c r="B732" s="28"/>
      <c r="C732" s="28"/>
    </row>
    <row r="733" spans="1:3" ht="16.5" x14ac:dyDescent="0.3">
      <c r="A733" s="26"/>
      <c r="B733" s="28"/>
      <c r="C733" s="28"/>
    </row>
    <row r="734" spans="1:3" ht="16.5" x14ac:dyDescent="0.3">
      <c r="A734" s="26"/>
      <c r="B734" s="28"/>
      <c r="C734" s="28"/>
    </row>
    <row r="735" spans="1:3" ht="16.5" x14ac:dyDescent="0.3">
      <c r="A735" s="26"/>
      <c r="B735" s="28"/>
      <c r="C735" s="28"/>
    </row>
    <row r="736" spans="1:3" ht="16.5" x14ac:dyDescent="0.3">
      <c r="A736" s="26"/>
      <c r="B736" s="28"/>
      <c r="C736" s="28"/>
    </row>
    <row r="737" spans="1:3" ht="16.5" x14ac:dyDescent="0.3">
      <c r="A737" s="26"/>
      <c r="B737" s="28"/>
      <c r="C737" s="28"/>
    </row>
    <row r="738" spans="1:3" ht="16.5" x14ac:dyDescent="0.3">
      <c r="A738" s="26"/>
      <c r="B738" s="28"/>
      <c r="C738" s="28"/>
    </row>
    <row r="739" spans="1:3" ht="16.5" x14ac:dyDescent="0.3">
      <c r="A739" s="26"/>
      <c r="B739" s="28"/>
      <c r="C739" s="28"/>
    </row>
    <row r="740" spans="1:3" ht="16.5" x14ac:dyDescent="0.3">
      <c r="A740" s="26"/>
      <c r="B740" s="28"/>
      <c r="C740" s="28"/>
    </row>
    <row r="741" spans="1:3" ht="16.5" x14ac:dyDescent="0.3">
      <c r="A741" s="26"/>
      <c r="B741" s="28"/>
      <c r="C741" s="28"/>
    </row>
    <row r="742" spans="1:3" ht="16.5" x14ac:dyDescent="0.3">
      <c r="A742" s="26"/>
      <c r="B742" s="28"/>
      <c r="C742" s="28"/>
    </row>
    <row r="743" spans="1:3" ht="16.5" x14ac:dyDescent="0.3">
      <c r="A743" s="26"/>
      <c r="B743" s="28"/>
      <c r="C743" s="28"/>
    </row>
    <row r="744" spans="1:3" ht="16.5" x14ac:dyDescent="0.3">
      <c r="A744" s="26"/>
      <c r="B744" s="28"/>
      <c r="C744" s="28"/>
    </row>
    <row r="745" spans="1:3" ht="16.5" x14ac:dyDescent="0.3">
      <c r="A745" s="26"/>
      <c r="B745" s="28"/>
      <c r="C745" s="28"/>
    </row>
    <row r="746" spans="1:3" ht="16.5" x14ac:dyDescent="0.3">
      <c r="A746" s="26"/>
      <c r="B746" s="28"/>
      <c r="C746" s="28"/>
    </row>
    <row r="747" spans="1:3" ht="16.5" x14ac:dyDescent="0.3">
      <c r="A747" s="26"/>
      <c r="B747" s="28"/>
      <c r="C747" s="28"/>
    </row>
    <row r="748" spans="1:3" ht="16.5" x14ac:dyDescent="0.3">
      <c r="A748" s="26"/>
      <c r="B748" s="28"/>
      <c r="C748" s="28"/>
    </row>
    <row r="749" spans="1:3" ht="16.5" x14ac:dyDescent="0.3">
      <c r="A749" s="26"/>
      <c r="B749" s="28"/>
      <c r="C749" s="28"/>
    </row>
    <row r="750" spans="1:3" ht="16.5" x14ac:dyDescent="0.3">
      <c r="A750" s="26"/>
      <c r="B750" s="28"/>
      <c r="C750" s="28"/>
    </row>
    <row r="751" spans="1:3" ht="16.5" x14ac:dyDescent="0.3">
      <c r="A751" s="26"/>
      <c r="B751" s="28"/>
      <c r="C751" s="28"/>
    </row>
    <row r="752" spans="1:3" ht="16.5" x14ac:dyDescent="0.3">
      <c r="A752" s="26"/>
      <c r="B752" s="28"/>
      <c r="C752" s="28"/>
    </row>
    <row r="753" spans="1:3" ht="16.5" x14ac:dyDescent="0.3">
      <c r="A753" s="26"/>
      <c r="B753" s="28"/>
      <c r="C753" s="28"/>
    </row>
    <row r="754" spans="1:3" ht="16.5" x14ac:dyDescent="0.3">
      <c r="A754" s="26"/>
      <c r="B754" s="28"/>
      <c r="C754" s="28"/>
    </row>
    <row r="755" spans="1:3" ht="16.5" x14ac:dyDescent="0.3">
      <c r="A755" s="26"/>
      <c r="B755" s="28"/>
      <c r="C755" s="28"/>
    </row>
    <row r="756" spans="1:3" ht="16.5" x14ac:dyDescent="0.3">
      <c r="A756" s="26"/>
      <c r="B756" s="28"/>
      <c r="C756" s="28"/>
    </row>
    <row r="757" spans="1:3" ht="16.5" x14ac:dyDescent="0.3">
      <c r="A757" s="26"/>
      <c r="B757" s="28"/>
      <c r="C757" s="28"/>
    </row>
    <row r="758" spans="1:3" ht="16.5" x14ac:dyDescent="0.3">
      <c r="A758" s="26"/>
      <c r="B758" s="28"/>
      <c r="C758" s="28"/>
    </row>
    <row r="759" spans="1:3" ht="16.5" x14ac:dyDescent="0.3">
      <c r="A759" s="26"/>
      <c r="B759" s="28"/>
      <c r="C759" s="28"/>
    </row>
    <row r="760" spans="1:3" ht="16.5" x14ac:dyDescent="0.3">
      <c r="A760" s="26"/>
      <c r="B760" s="28"/>
      <c r="C760" s="28"/>
    </row>
    <row r="761" spans="1:3" ht="16.5" x14ac:dyDescent="0.3">
      <c r="A761" s="26"/>
      <c r="B761" s="28"/>
      <c r="C761" s="28"/>
    </row>
    <row r="762" spans="1:3" ht="16.5" x14ac:dyDescent="0.3">
      <c r="A762" s="26"/>
      <c r="B762" s="28"/>
      <c r="C762" s="28"/>
    </row>
    <row r="763" spans="1:3" ht="16.5" x14ac:dyDescent="0.3">
      <c r="A763" s="26"/>
      <c r="B763" s="28"/>
      <c r="C763" s="28"/>
    </row>
    <row r="764" spans="1:3" ht="16.5" x14ac:dyDescent="0.3">
      <c r="A764" s="26"/>
      <c r="B764" s="28"/>
      <c r="C764" s="28"/>
    </row>
    <row r="765" spans="1:3" ht="16.5" x14ac:dyDescent="0.3">
      <c r="A765" s="26"/>
      <c r="B765" s="28"/>
      <c r="C765" s="28"/>
    </row>
    <row r="766" spans="1:3" ht="16.5" x14ac:dyDescent="0.3">
      <c r="A766" s="26"/>
      <c r="B766" s="28"/>
      <c r="C766" s="28"/>
    </row>
    <row r="767" spans="1:3" ht="16.5" x14ac:dyDescent="0.3">
      <c r="A767" s="26"/>
      <c r="B767" s="28"/>
      <c r="C767" s="28"/>
    </row>
    <row r="768" spans="1:3" ht="16.5" x14ac:dyDescent="0.3">
      <c r="A768" s="26"/>
      <c r="B768" s="28"/>
      <c r="C768" s="28"/>
    </row>
    <row r="769" spans="1:3" ht="16.5" x14ac:dyDescent="0.3">
      <c r="A769" s="26"/>
      <c r="B769" s="28"/>
      <c r="C769" s="28"/>
    </row>
    <row r="770" spans="1:3" ht="16.5" x14ac:dyDescent="0.3">
      <c r="A770" s="26"/>
      <c r="B770" s="28"/>
      <c r="C770" s="28"/>
    </row>
    <row r="771" spans="1:3" ht="16.5" x14ac:dyDescent="0.3">
      <c r="A771" s="26"/>
      <c r="B771" s="28"/>
      <c r="C771" s="28"/>
    </row>
    <row r="772" spans="1:3" ht="16.5" x14ac:dyDescent="0.3">
      <c r="A772" s="26"/>
      <c r="B772" s="28"/>
      <c r="C772" s="28"/>
    </row>
    <row r="773" spans="1:3" ht="16.5" x14ac:dyDescent="0.3">
      <c r="A773" s="26"/>
      <c r="B773" s="28"/>
      <c r="C773" s="28"/>
    </row>
    <row r="774" spans="1:3" ht="16.5" x14ac:dyDescent="0.3">
      <c r="A774" s="26"/>
      <c r="B774" s="28"/>
      <c r="C774" s="28"/>
    </row>
    <row r="775" spans="1:3" ht="16.5" x14ac:dyDescent="0.3">
      <c r="A775" s="26"/>
      <c r="B775" s="28"/>
      <c r="C775" s="28"/>
    </row>
    <row r="776" spans="1:3" ht="16.5" x14ac:dyDescent="0.3">
      <c r="A776" s="26"/>
      <c r="B776" s="28"/>
      <c r="C776" s="28"/>
    </row>
    <row r="777" spans="1:3" ht="16.5" x14ac:dyDescent="0.3">
      <c r="A777" s="26"/>
      <c r="B777" s="28"/>
      <c r="C777" s="28"/>
    </row>
    <row r="778" spans="1:3" ht="16.5" x14ac:dyDescent="0.3">
      <c r="A778" s="26"/>
      <c r="B778" s="28"/>
      <c r="C778" s="28"/>
    </row>
    <row r="779" spans="1:3" ht="16.5" x14ac:dyDescent="0.3">
      <c r="A779" s="26"/>
      <c r="B779" s="28"/>
      <c r="C779" s="28"/>
    </row>
    <row r="780" spans="1:3" ht="16.5" x14ac:dyDescent="0.3">
      <c r="A780" s="26"/>
      <c r="B780" s="28"/>
      <c r="C780" s="28"/>
    </row>
    <row r="781" spans="1:3" ht="16.5" x14ac:dyDescent="0.3">
      <c r="A781" s="26"/>
      <c r="B781" s="28"/>
      <c r="C781" s="28"/>
    </row>
    <row r="782" spans="1:3" ht="16.5" x14ac:dyDescent="0.3">
      <c r="A782" s="26"/>
      <c r="B782" s="28"/>
      <c r="C782" s="28"/>
    </row>
    <row r="783" spans="1:3" ht="16.5" x14ac:dyDescent="0.3">
      <c r="A783" s="26"/>
      <c r="B783" s="28"/>
      <c r="C783" s="28"/>
    </row>
    <row r="784" spans="1:3" ht="16.5" x14ac:dyDescent="0.3">
      <c r="A784" s="26"/>
      <c r="B784" s="28"/>
      <c r="C784" s="28"/>
    </row>
    <row r="785" spans="1:3" ht="16.5" x14ac:dyDescent="0.3">
      <c r="A785" s="26"/>
      <c r="B785" s="28"/>
      <c r="C785" s="28"/>
    </row>
    <row r="786" spans="1:3" ht="16.5" x14ac:dyDescent="0.3">
      <c r="A786" s="26"/>
      <c r="B786" s="28"/>
      <c r="C786" s="28"/>
    </row>
    <row r="787" spans="1:3" ht="16.5" x14ac:dyDescent="0.3">
      <c r="A787" s="26"/>
      <c r="B787" s="28"/>
      <c r="C787" s="28"/>
    </row>
    <row r="788" spans="1:3" ht="16.5" x14ac:dyDescent="0.3">
      <c r="A788" s="26"/>
      <c r="B788" s="28"/>
      <c r="C788" s="28"/>
    </row>
    <row r="789" spans="1:3" ht="16.5" x14ac:dyDescent="0.3">
      <c r="A789" s="26"/>
      <c r="B789" s="28"/>
      <c r="C789" s="28"/>
    </row>
    <row r="790" spans="1:3" ht="16.5" x14ac:dyDescent="0.3">
      <c r="A790" s="26"/>
      <c r="B790" s="28"/>
      <c r="C790" s="28"/>
    </row>
    <row r="791" spans="1:3" ht="16.5" x14ac:dyDescent="0.3">
      <c r="A791" s="26"/>
      <c r="B791" s="28"/>
      <c r="C791" s="28"/>
    </row>
    <row r="792" spans="1:3" ht="16.5" x14ac:dyDescent="0.3">
      <c r="A792" s="26"/>
      <c r="B792" s="28"/>
      <c r="C792" s="28"/>
    </row>
    <row r="793" spans="1:3" ht="16.5" x14ac:dyDescent="0.3">
      <c r="A793" s="26"/>
      <c r="B793" s="28"/>
      <c r="C793" s="28"/>
    </row>
    <row r="794" spans="1:3" ht="16.5" x14ac:dyDescent="0.3">
      <c r="A794" s="26"/>
      <c r="B794" s="28"/>
      <c r="C794" s="28"/>
    </row>
    <row r="795" spans="1:3" ht="16.5" x14ac:dyDescent="0.3">
      <c r="A795" s="26"/>
      <c r="B795" s="28"/>
      <c r="C795" s="28"/>
    </row>
    <row r="796" spans="1:3" ht="16.5" x14ac:dyDescent="0.3">
      <c r="A796" s="26"/>
      <c r="B796" s="28"/>
      <c r="C796" s="28"/>
    </row>
    <row r="797" spans="1:3" ht="16.5" x14ac:dyDescent="0.3">
      <c r="A797" s="26"/>
      <c r="B797" s="28"/>
      <c r="C797" s="28"/>
    </row>
    <row r="798" spans="1:3" ht="16.5" x14ac:dyDescent="0.3">
      <c r="A798" s="26"/>
      <c r="B798" s="28"/>
      <c r="C798" s="28"/>
    </row>
    <row r="799" spans="1:3" ht="16.5" x14ac:dyDescent="0.3">
      <c r="A799" s="26"/>
      <c r="B799" s="28"/>
      <c r="C799" s="28"/>
    </row>
    <row r="800" spans="1:3" ht="16.5" x14ac:dyDescent="0.3">
      <c r="A800" s="26"/>
      <c r="B800" s="28"/>
      <c r="C800" s="28"/>
    </row>
    <row r="801" spans="1:3" ht="16.5" x14ac:dyDescent="0.3">
      <c r="A801" s="26"/>
      <c r="B801" s="28"/>
      <c r="C801" s="28"/>
    </row>
    <row r="802" spans="1:3" ht="16.5" x14ac:dyDescent="0.3">
      <c r="A802" s="26"/>
      <c r="B802" s="28"/>
      <c r="C802" s="28"/>
    </row>
    <row r="803" spans="1:3" ht="16.5" x14ac:dyDescent="0.3">
      <c r="A803" s="26"/>
      <c r="B803" s="28"/>
      <c r="C803" s="28"/>
    </row>
    <row r="804" spans="1:3" ht="16.5" x14ac:dyDescent="0.3">
      <c r="A804" s="26"/>
      <c r="B804" s="28"/>
      <c r="C804" s="28"/>
    </row>
    <row r="805" spans="1:3" ht="16.5" x14ac:dyDescent="0.3">
      <c r="A805" s="26"/>
      <c r="B805" s="28"/>
      <c r="C805" s="28"/>
    </row>
    <row r="806" spans="1:3" ht="16.5" x14ac:dyDescent="0.3">
      <c r="A806" s="26"/>
      <c r="B806" s="28"/>
      <c r="C806" s="28"/>
    </row>
    <row r="807" spans="1:3" ht="16.5" x14ac:dyDescent="0.3">
      <c r="A807" s="26"/>
      <c r="B807" s="28"/>
      <c r="C807" s="28"/>
    </row>
    <row r="808" spans="1:3" ht="16.5" x14ac:dyDescent="0.3">
      <c r="A808" s="26"/>
      <c r="B808" s="28"/>
      <c r="C808" s="28"/>
    </row>
    <row r="809" spans="1:3" ht="16.5" x14ac:dyDescent="0.3">
      <c r="A809" s="26"/>
      <c r="B809" s="28"/>
      <c r="C809" s="28"/>
    </row>
    <row r="810" spans="1:3" ht="16.5" x14ac:dyDescent="0.3">
      <c r="A810" s="26"/>
      <c r="B810" s="28"/>
      <c r="C810" s="28"/>
    </row>
    <row r="811" spans="1:3" ht="16.5" x14ac:dyDescent="0.3">
      <c r="A811" s="26"/>
      <c r="B811" s="28"/>
      <c r="C811" s="28"/>
    </row>
    <row r="812" spans="1:3" ht="16.5" x14ac:dyDescent="0.3">
      <c r="A812" s="26"/>
      <c r="B812" s="28"/>
      <c r="C812" s="28"/>
    </row>
    <row r="813" spans="1:3" ht="16.5" x14ac:dyDescent="0.3">
      <c r="A813" s="26"/>
      <c r="B813" s="28"/>
      <c r="C813" s="28"/>
    </row>
    <row r="814" spans="1:3" ht="16.5" x14ac:dyDescent="0.3">
      <c r="A814" s="26"/>
      <c r="B814" s="28"/>
      <c r="C814" s="28"/>
    </row>
    <row r="815" spans="1:3" ht="16.5" x14ac:dyDescent="0.3">
      <c r="A815" s="26"/>
      <c r="B815" s="28"/>
      <c r="C815" s="28"/>
    </row>
    <row r="816" spans="1:3" ht="16.5" x14ac:dyDescent="0.3">
      <c r="A816" s="26"/>
      <c r="B816" s="28"/>
      <c r="C816" s="28"/>
    </row>
    <row r="817" spans="1:3" ht="16.5" x14ac:dyDescent="0.3">
      <c r="A817" s="26"/>
      <c r="B817" s="28"/>
      <c r="C817" s="28"/>
    </row>
    <row r="818" spans="1:3" ht="16.5" x14ac:dyDescent="0.3">
      <c r="A818" s="26"/>
      <c r="B818" s="28"/>
      <c r="C818" s="28"/>
    </row>
    <row r="819" spans="1:3" ht="16.5" x14ac:dyDescent="0.3">
      <c r="A819" s="26"/>
      <c r="B819" s="28"/>
      <c r="C819" s="28"/>
    </row>
    <row r="820" spans="1:3" ht="16.5" x14ac:dyDescent="0.3">
      <c r="A820" s="26"/>
      <c r="B820" s="28"/>
      <c r="C820" s="28"/>
    </row>
    <row r="821" spans="1:3" ht="16.5" x14ac:dyDescent="0.3">
      <c r="A821" s="26"/>
      <c r="B821" s="28"/>
      <c r="C821" s="28"/>
    </row>
    <row r="822" spans="1:3" ht="16.5" x14ac:dyDescent="0.3">
      <c r="A822" s="26"/>
      <c r="B822" s="28"/>
      <c r="C822" s="28"/>
    </row>
    <row r="823" spans="1:3" ht="16.5" x14ac:dyDescent="0.3">
      <c r="A823" s="26"/>
      <c r="B823" s="28"/>
      <c r="C823" s="28"/>
    </row>
    <row r="824" spans="1:3" ht="16.5" x14ac:dyDescent="0.3">
      <c r="A824" s="26"/>
      <c r="B824" s="28"/>
      <c r="C824" s="28"/>
    </row>
    <row r="825" spans="1:3" ht="16.5" x14ac:dyDescent="0.3">
      <c r="A825" s="26"/>
      <c r="B825" s="28"/>
      <c r="C825" s="28"/>
    </row>
    <row r="826" spans="1:3" ht="16.5" x14ac:dyDescent="0.3">
      <c r="A826" s="26"/>
      <c r="B826" s="28"/>
      <c r="C826" s="28"/>
    </row>
    <row r="827" spans="1:3" ht="16.5" x14ac:dyDescent="0.3">
      <c r="A827" s="26"/>
      <c r="B827" s="28"/>
      <c r="C827" s="28"/>
    </row>
    <row r="828" spans="1:3" ht="16.5" x14ac:dyDescent="0.3">
      <c r="A828" s="26"/>
      <c r="B828" s="28"/>
      <c r="C828" s="28"/>
    </row>
    <row r="829" spans="1:3" ht="16.5" x14ac:dyDescent="0.3">
      <c r="A829" s="26"/>
      <c r="B829" s="28"/>
      <c r="C829" s="28"/>
    </row>
    <row r="830" spans="1:3" ht="16.5" x14ac:dyDescent="0.3">
      <c r="A830" s="26"/>
      <c r="B830" s="28"/>
      <c r="C830" s="28"/>
    </row>
    <row r="831" spans="1:3" ht="16.5" x14ac:dyDescent="0.3">
      <c r="A831" s="26"/>
      <c r="B831" s="28"/>
      <c r="C831" s="28"/>
    </row>
    <row r="832" spans="1:3" ht="16.5" x14ac:dyDescent="0.3">
      <c r="A832" s="26"/>
      <c r="B832" s="28"/>
      <c r="C832" s="28"/>
    </row>
    <row r="833" spans="1:3" ht="16.5" x14ac:dyDescent="0.3">
      <c r="A833" s="26"/>
      <c r="B833" s="28"/>
      <c r="C833" s="28"/>
    </row>
    <row r="834" spans="1:3" ht="16.5" x14ac:dyDescent="0.3">
      <c r="A834" s="26"/>
      <c r="B834" s="28"/>
      <c r="C834" s="28"/>
    </row>
    <row r="835" spans="1:3" ht="16.5" x14ac:dyDescent="0.3">
      <c r="A835" s="26"/>
      <c r="B835" s="28"/>
      <c r="C835" s="28"/>
    </row>
    <row r="836" spans="1:3" ht="16.5" x14ac:dyDescent="0.3">
      <c r="A836" s="26"/>
      <c r="B836" s="28"/>
      <c r="C836" s="28"/>
    </row>
    <row r="837" spans="1:3" ht="16.5" x14ac:dyDescent="0.3">
      <c r="A837" s="26"/>
      <c r="B837" s="28"/>
      <c r="C837" s="28"/>
    </row>
    <row r="838" spans="1:3" ht="16.5" x14ac:dyDescent="0.3">
      <c r="A838" s="26"/>
      <c r="B838" s="28"/>
      <c r="C838" s="28"/>
    </row>
    <row r="839" spans="1:3" ht="16.5" x14ac:dyDescent="0.3">
      <c r="A839" s="26"/>
      <c r="B839" s="28"/>
      <c r="C839" s="28"/>
    </row>
    <row r="840" spans="1:3" ht="16.5" x14ac:dyDescent="0.3">
      <c r="A840" s="26"/>
      <c r="B840" s="28"/>
      <c r="C840" s="28"/>
    </row>
    <row r="841" spans="1:3" ht="16.5" x14ac:dyDescent="0.3">
      <c r="A841" s="26"/>
      <c r="B841" s="28"/>
      <c r="C841" s="28"/>
    </row>
    <row r="842" spans="1:3" ht="16.5" x14ac:dyDescent="0.3">
      <c r="A842" s="26"/>
      <c r="B842" s="28"/>
      <c r="C842" s="28"/>
    </row>
    <row r="843" spans="1:3" ht="16.5" x14ac:dyDescent="0.3">
      <c r="A843" s="26"/>
      <c r="B843" s="28"/>
      <c r="C843" s="28"/>
    </row>
    <row r="844" spans="1:3" ht="16.5" x14ac:dyDescent="0.3">
      <c r="A844" s="26"/>
      <c r="B844" s="28"/>
      <c r="C844" s="28"/>
    </row>
    <row r="845" spans="1:3" ht="16.5" x14ac:dyDescent="0.3">
      <c r="A845" s="26"/>
      <c r="B845" s="28"/>
      <c r="C845" s="28"/>
    </row>
    <row r="846" spans="1:3" ht="16.5" x14ac:dyDescent="0.3">
      <c r="A846" s="26"/>
      <c r="B846" s="28"/>
      <c r="C846" s="28"/>
    </row>
    <row r="847" spans="1:3" ht="16.5" x14ac:dyDescent="0.3">
      <c r="A847" s="26"/>
      <c r="B847" s="28"/>
      <c r="C847" s="28"/>
    </row>
    <row r="848" spans="1:3" ht="16.5" x14ac:dyDescent="0.3">
      <c r="A848" s="26"/>
      <c r="B848" s="28"/>
      <c r="C848" s="28"/>
    </row>
    <row r="849" spans="1:3" ht="16.5" x14ac:dyDescent="0.3">
      <c r="A849" s="26"/>
      <c r="B849" s="28"/>
      <c r="C849" s="28"/>
    </row>
    <row r="850" spans="1:3" ht="16.5" x14ac:dyDescent="0.3">
      <c r="A850" s="26"/>
      <c r="B850" s="28"/>
      <c r="C850" s="28"/>
    </row>
    <row r="851" spans="1:3" ht="16.5" x14ac:dyDescent="0.3">
      <c r="A851" s="26"/>
      <c r="B851" s="28"/>
      <c r="C851" s="28"/>
    </row>
    <row r="852" spans="1:3" ht="16.5" x14ac:dyDescent="0.3">
      <c r="A852" s="26"/>
      <c r="B852" s="28"/>
      <c r="C852" s="28"/>
    </row>
    <row r="853" spans="1:3" ht="16.5" x14ac:dyDescent="0.3">
      <c r="A853" s="26"/>
      <c r="B853" s="28"/>
      <c r="C853" s="28"/>
    </row>
    <row r="854" spans="1:3" ht="16.5" x14ac:dyDescent="0.3">
      <c r="A854" s="26"/>
      <c r="B854" s="28"/>
      <c r="C854" s="28"/>
    </row>
    <row r="855" spans="1:3" ht="16.5" x14ac:dyDescent="0.3">
      <c r="A855" s="26"/>
      <c r="B855" s="28"/>
      <c r="C855" s="28"/>
    </row>
    <row r="856" spans="1:3" ht="16.5" x14ac:dyDescent="0.3">
      <c r="A856" s="26"/>
      <c r="B856" s="28"/>
      <c r="C856" s="28"/>
    </row>
    <row r="857" spans="1:3" ht="16.5" x14ac:dyDescent="0.3">
      <c r="A857" s="26"/>
      <c r="B857" s="28"/>
      <c r="C857" s="28"/>
    </row>
    <row r="858" spans="1:3" ht="16.5" x14ac:dyDescent="0.3">
      <c r="A858" s="26"/>
      <c r="B858" s="28"/>
      <c r="C858" s="28"/>
    </row>
    <row r="859" spans="1:3" ht="16.5" x14ac:dyDescent="0.3">
      <c r="A859" s="26"/>
      <c r="B859" s="28"/>
      <c r="C859" s="28"/>
    </row>
    <row r="860" spans="1:3" ht="16.5" x14ac:dyDescent="0.3">
      <c r="A860" s="26"/>
      <c r="B860" s="28"/>
      <c r="C860" s="28"/>
    </row>
    <row r="861" spans="1:3" ht="16.5" x14ac:dyDescent="0.3">
      <c r="A861" s="26"/>
      <c r="B861" s="28"/>
      <c r="C861" s="28"/>
    </row>
    <row r="862" spans="1:3" ht="16.5" x14ac:dyDescent="0.3">
      <c r="A862" s="26"/>
      <c r="B862" s="28"/>
      <c r="C862" s="28"/>
    </row>
    <row r="863" spans="1:3" ht="16.5" x14ac:dyDescent="0.3">
      <c r="A863" s="26"/>
      <c r="B863" s="28"/>
      <c r="C863" s="28"/>
    </row>
    <row r="864" spans="1:3" ht="16.5" x14ac:dyDescent="0.3">
      <c r="A864" s="26"/>
      <c r="B864" s="28"/>
      <c r="C864" s="28"/>
    </row>
    <row r="865" spans="1:3" ht="16.5" x14ac:dyDescent="0.3">
      <c r="A865" s="26"/>
      <c r="B865" s="28"/>
      <c r="C865" s="28"/>
    </row>
    <row r="866" spans="1:3" ht="16.5" x14ac:dyDescent="0.3">
      <c r="A866" s="26"/>
      <c r="B866" s="28"/>
      <c r="C866" s="28"/>
    </row>
    <row r="867" spans="1:3" ht="16.5" x14ac:dyDescent="0.3">
      <c r="A867" s="26"/>
      <c r="B867" s="28"/>
      <c r="C867" s="28"/>
    </row>
    <row r="868" spans="1:3" ht="16.5" x14ac:dyDescent="0.3">
      <c r="A868" s="26"/>
      <c r="B868" s="28"/>
      <c r="C868" s="28"/>
    </row>
    <row r="869" spans="1:3" ht="16.5" x14ac:dyDescent="0.3">
      <c r="A869" s="26"/>
      <c r="B869" s="28"/>
      <c r="C869" s="28"/>
    </row>
    <row r="870" spans="1:3" ht="16.5" x14ac:dyDescent="0.3">
      <c r="A870" s="26"/>
      <c r="B870" s="28"/>
      <c r="C870" s="28"/>
    </row>
    <row r="871" spans="1:3" ht="16.5" x14ac:dyDescent="0.3">
      <c r="A871" s="26"/>
      <c r="B871" s="28"/>
      <c r="C871" s="28"/>
    </row>
    <row r="872" spans="1:3" ht="16.5" x14ac:dyDescent="0.3">
      <c r="A872" s="26"/>
      <c r="B872" s="28"/>
      <c r="C872" s="28"/>
    </row>
    <row r="873" spans="1:3" ht="16.5" x14ac:dyDescent="0.3">
      <c r="A873" s="26"/>
      <c r="B873" s="28"/>
      <c r="C873" s="28"/>
    </row>
    <row r="874" spans="1:3" ht="16.5" x14ac:dyDescent="0.3">
      <c r="A874" s="26"/>
      <c r="B874" s="28"/>
      <c r="C874" s="28"/>
    </row>
    <row r="875" spans="1:3" ht="16.5" x14ac:dyDescent="0.3">
      <c r="A875" s="26"/>
      <c r="B875" s="28"/>
      <c r="C875" s="28"/>
    </row>
    <row r="876" spans="1:3" ht="16.5" x14ac:dyDescent="0.3">
      <c r="A876" s="26"/>
      <c r="B876" s="28"/>
      <c r="C876" s="28"/>
    </row>
    <row r="877" spans="1:3" ht="16.5" x14ac:dyDescent="0.3">
      <c r="A877" s="26"/>
      <c r="B877" s="28"/>
      <c r="C877" s="28"/>
    </row>
    <row r="878" spans="1:3" ht="16.5" x14ac:dyDescent="0.3">
      <c r="A878" s="26"/>
      <c r="B878" s="28"/>
      <c r="C878" s="28"/>
    </row>
    <row r="879" spans="1:3" ht="16.5" x14ac:dyDescent="0.3">
      <c r="A879" s="26"/>
      <c r="B879" s="28"/>
      <c r="C879" s="28"/>
    </row>
    <row r="880" spans="1:3" ht="16.5" x14ac:dyDescent="0.3">
      <c r="A880" s="26"/>
      <c r="B880" s="28"/>
      <c r="C880" s="28"/>
    </row>
    <row r="881" spans="1:3" ht="16.5" x14ac:dyDescent="0.3">
      <c r="A881" s="26"/>
      <c r="B881" s="28"/>
      <c r="C881" s="28"/>
    </row>
    <row r="882" spans="1:3" ht="16.5" x14ac:dyDescent="0.3">
      <c r="A882" s="26"/>
      <c r="B882" s="28"/>
      <c r="C882" s="28"/>
    </row>
    <row r="883" spans="1:3" ht="16.5" x14ac:dyDescent="0.3">
      <c r="A883" s="26"/>
      <c r="B883" s="28"/>
      <c r="C883" s="28"/>
    </row>
    <row r="884" spans="1:3" ht="16.5" x14ac:dyDescent="0.3">
      <c r="A884" s="26"/>
      <c r="B884" s="28"/>
      <c r="C884" s="28"/>
    </row>
    <row r="885" spans="1:3" ht="16.5" x14ac:dyDescent="0.3">
      <c r="A885" s="26"/>
      <c r="B885" s="28"/>
      <c r="C885" s="28"/>
    </row>
    <row r="886" spans="1:3" ht="16.5" x14ac:dyDescent="0.3">
      <c r="A886" s="26"/>
      <c r="B886" s="28"/>
      <c r="C886" s="28"/>
    </row>
    <row r="887" spans="1:3" ht="16.5" x14ac:dyDescent="0.3">
      <c r="A887" s="26"/>
      <c r="B887" s="28"/>
      <c r="C887" s="28"/>
    </row>
    <row r="888" spans="1:3" ht="16.5" x14ac:dyDescent="0.3">
      <c r="A888" s="26"/>
      <c r="B888" s="28"/>
      <c r="C888" s="28"/>
    </row>
    <row r="889" spans="1:3" ht="16.5" x14ac:dyDescent="0.3">
      <c r="A889" s="26"/>
      <c r="B889" s="28"/>
      <c r="C889" s="28"/>
    </row>
    <row r="890" spans="1:3" ht="16.5" x14ac:dyDescent="0.3">
      <c r="A890" s="26"/>
      <c r="B890" s="28"/>
      <c r="C890" s="28"/>
    </row>
    <row r="891" spans="1:3" ht="16.5" x14ac:dyDescent="0.3">
      <c r="A891" s="26"/>
      <c r="B891" s="28"/>
      <c r="C891" s="28"/>
    </row>
    <row r="892" spans="1:3" ht="16.5" x14ac:dyDescent="0.3">
      <c r="A892" s="26"/>
      <c r="B892" s="28"/>
      <c r="C892" s="28"/>
    </row>
    <row r="893" spans="1:3" ht="16.5" x14ac:dyDescent="0.3">
      <c r="A893" s="26"/>
      <c r="B893" s="28"/>
      <c r="C893" s="28"/>
    </row>
    <row r="894" spans="1:3" ht="16.5" x14ac:dyDescent="0.3">
      <c r="A894" s="26"/>
      <c r="B894" s="28"/>
      <c r="C894" s="28"/>
    </row>
    <row r="895" spans="1:3" ht="16.5" x14ac:dyDescent="0.3">
      <c r="A895" s="26"/>
      <c r="B895" s="28"/>
      <c r="C895" s="28"/>
    </row>
    <row r="896" spans="1:3" ht="16.5" x14ac:dyDescent="0.3">
      <c r="A896" s="26"/>
      <c r="B896" s="28"/>
      <c r="C896" s="28"/>
    </row>
    <row r="897" spans="1:3" ht="16.5" x14ac:dyDescent="0.3">
      <c r="A897" s="26"/>
      <c r="B897" s="28"/>
      <c r="C897" s="28"/>
    </row>
    <row r="898" spans="1:3" ht="16.5" x14ac:dyDescent="0.3">
      <c r="A898" s="26"/>
      <c r="B898" s="28"/>
      <c r="C898" s="28"/>
    </row>
    <row r="899" spans="1:3" ht="16.5" x14ac:dyDescent="0.3">
      <c r="A899" s="26"/>
      <c r="B899" s="28"/>
      <c r="C899" s="28"/>
    </row>
    <row r="900" spans="1:3" ht="16.5" x14ac:dyDescent="0.3">
      <c r="A900" s="26"/>
      <c r="B900" s="28"/>
      <c r="C900" s="28"/>
    </row>
    <row r="901" spans="1:3" ht="16.5" x14ac:dyDescent="0.3">
      <c r="A901" s="26"/>
      <c r="B901" s="28"/>
      <c r="C901" s="28"/>
    </row>
    <row r="902" spans="1:3" ht="16.5" x14ac:dyDescent="0.3">
      <c r="A902" s="26"/>
      <c r="B902" s="28"/>
      <c r="C902" s="28"/>
    </row>
    <row r="903" spans="1:3" ht="16.5" x14ac:dyDescent="0.3">
      <c r="A903" s="26"/>
      <c r="B903" s="28"/>
      <c r="C903" s="28"/>
    </row>
    <row r="904" spans="1:3" ht="16.5" x14ac:dyDescent="0.3">
      <c r="A904" s="26"/>
      <c r="B904" s="28"/>
      <c r="C904" s="28"/>
    </row>
    <row r="905" spans="1:3" ht="16.5" x14ac:dyDescent="0.3">
      <c r="A905" s="26"/>
      <c r="B905" s="28"/>
      <c r="C905" s="28"/>
    </row>
    <row r="906" spans="1:3" ht="16.5" x14ac:dyDescent="0.3">
      <c r="A906" s="26"/>
      <c r="B906" s="28"/>
      <c r="C906" s="28"/>
    </row>
    <row r="907" spans="1:3" ht="16.5" x14ac:dyDescent="0.3">
      <c r="A907" s="26"/>
      <c r="B907" s="28"/>
      <c r="C907" s="28"/>
    </row>
    <row r="908" spans="1:3" ht="16.5" x14ac:dyDescent="0.3">
      <c r="A908" s="26"/>
      <c r="B908" s="28"/>
      <c r="C908" s="28"/>
    </row>
    <row r="909" spans="1:3" ht="16.5" x14ac:dyDescent="0.3">
      <c r="A909" s="26"/>
      <c r="B909" s="28"/>
      <c r="C909" s="28"/>
    </row>
    <row r="910" spans="1:3" ht="16.5" x14ac:dyDescent="0.3">
      <c r="A910" s="26"/>
      <c r="B910" s="28"/>
      <c r="C910" s="28"/>
    </row>
    <row r="911" spans="1:3" ht="16.5" x14ac:dyDescent="0.3">
      <c r="A911" s="26"/>
      <c r="B911" s="28"/>
      <c r="C911" s="28"/>
    </row>
    <row r="912" spans="1:3" ht="16.5" x14ac:dyDescent="0.3">
      <c r="A912" s="26"/>
      <c r="B912" s="28"/>
      <c r="C912" s="28"/>
    </row>
    <row r="913" spans="1:3" ht="16.5" x14ac:dyDescent="0.3">
      <c r="A913" s="26"/>
      <c r="B913" s="28"/>
      <c r="C913" s="28"/>
    </row>
    <row r="914" spans="1:3" ht="16.5" x14ac:dyDescent="0.3">
      <c r="A914" s="26"/>
      <c r="B914" s="28"/>
      <c r="C914" s="28"/>
    </row>
    <row r="915" spans="1:3" ht="16.5" x14ac:dyDescent="0.3">
      <c r="A915" s="26"/>
      <c r="B915" s="28"/>
      <c r="C915" s="28"/>
    </row>
    <row r="916" spans="1:3" ht="16.5" x14ac:dyDescent="0.3">
      <c r="A916" s="26"/>
      <c r="B916" s="28"/>
      <c r="C916" s="28"/>
    </row>
    <row r="917" spans="1:3" ht="16.5" x14ac:dyDescent="0.3">
      <c r="A917" s="26"/>
      <c r="B917" s="28"/>
      <c r="C917" s="28"/>
    </row>
    <row r="918" spans="1:3" ht="16.5" x14ac:dyDescent="0.3">
      <c r="A918" s="26"/>
      <c r="B918" s="28"/>
      <c r="C918" s="28"/>
    </row>
    <row r="919" spans="1:3" ht="16.5" x14ac:dyDescent="0.3">
      <c r="A919" s="26"/>
      <c r="B919" s="28"/>
      <c r="C919" s="28"/>
    </row>
    <row r="920" spans="1:3" ht="16.5" x14ac:dyDescent="0.3">
      <c r="A920" s="26"/>
      <c r="B920" s="28"/>
      <c r="C920" s="28"/>
    </row>
    <row r="921" spans="1:3" ht="16.5" x14ac:dyDescent="0.3">
      <c r="A921" s="26"/>
      <c r="B921" s="28"/>
      <c r="C921" s="28"/>
    </row>
    <row r="922" spans="1:3" ht="16.5" x14ac:dyDescent="0.3">
      <c r="A922" s="26"/>
      <c r="B922" s="28"/>
      <c r="C922" s="28"/>
    </row>
    <row r="923" spans="1:3" ht="16.5" x14ac:dyDescent="0.3">
      <c r="A923" s="26"/>
      <c r="B923" s="28"/>
      <c r="C923" s="28"/>
    </row>
    <row r="924" spans="1:3" ht="16.5" x14ac:dyDescent="0.3">
      <c r="A924" s="26"/>
      <c r="B924" s="28"/>
      <c r="C924" s="28"/>
    </row>
    <row r="925" spans="1:3" ht="16.5" x14ac:dyDescent="0.3">
      <c r="A925" s="26"/>
      <c r="B925" s="28"/>
      <c r="C925" s="28"/>
    </row>
    <row r="926" spans="1:3" ht="16.5" x14ac:dyDescent="0.3">
      <c r="A926" s="26"/>
      <c r="B926" s="28"/>
      <c r="C926" s="28"/>
    </row>
    <row r="927" spans="1:3" ht="16.5" x14ac:dyDescent="0.3">
      <c r="A927" s="26"/>
      <c r="B927" s="28"/>
      <c r="C927" s="28"/>
    </row>
    <row r="928" spans="1:3" ht="16.5" x14ac:dyDescent="0.3">
      <c r="A928" s="26"/>
      <c r="B928" s="28"/>
      <c r="C928" s="28"/>
    </row>
    <row r="929" spans="1:3" ht="16.5" x14ac:dyDescent="0.3">
      <c r="A929" s="26"/>
      <c r="B929" s="28"/>
      <c r="C929" s="28"/>
    </row>
    <row r="930" spans="1:3" ht="16.5" x14ac:dyDescent="0.3">
      <c r="A930" s="26"/>
      <c r="B930" s="28"/>
      <c r="C930" s="28"/>
    </row>
    <row r="931" spans="1:3" ht="16.5" x14ac:dyDescent="0.3">
      <c r="A931" s="26"/>
      <c r="B931" s="28"/>
      <c r="C931" s="28"/>
    </row>
    <row r="932" spans="1:3" ht="16.5" x14ac:dyDescent="0.3">
      <c r="A932" s="26"/>
      <c r="B932" s="28"/>
      <c r="C932" s="28"/>
    </row>
    <row r="933" spans="1:3" ht="16.5" x14ac:dyDescent="0.3">
      <c r="A933" s="26"/>
      <c r="B933" s="28"/>
      <c r="C933" s="28"/>
    </row>
    <row r="934" spans="1:3" ht="16.5" x14ac:dyDescent="0.3">
      <c r="A934" s="26"/>
      <c r="B934" s="28"/>
      <c r="C934" s="28"/>
    </row>
    <row r="935" spans="1:3" ht="16.5" x14ac:dyDescent="0.3">
      <c r="A935" s="26"/>
      <c r="B935" s="28"/>
      <c r="C935" s="28"/>
    </row>
    <row r="936" spans="1:3" ht="16.5" x14ac:dyDescent="0.3">
      <c r="A936" s="26"/>
      <c r="B936" s="28"/>
      <c r="C936" s="28"/>
    </row>
    <row r="937" spans="1:3" ht="16.5" x14ac:dyDescent="0.3">
      <c r="A937" s="26"/>
      <c r="B937" s="28"/>
      <c r="C937" s="28"/>
    </row>
    <row r="938" spans="1:3" ht="16.5" x14ac:dyDescent="0.3">
      <c r="A938" s="26"/>
      <c r="B938" s="28"/>
      <c r="C938" s="28"/>
    </row>
    <row r="939" spans="1:3" ht="16.5" x14ac:dyDescent="0.3">
      <c r="A939" s="26"/>
      <c r="B939" s="28"/>
      <c r="C939" s="28"/>
    </row>
    <row r="940" spans="1:3" ht="16.5" x14ac:dyDescent="0.3">
      <c r="A940" s="26"/>
      <c r="B940" s="28"/>
      <c r="C940" s="28"/>
    </row>
    <row r="941" spans="1:3" ht="16.5" x14ac:dyDescent="0.3">
      <c r="A941" s="26"/>
      <c r="B941" s="28"/>
      <c r="C941" s="28"/>
    </row>
    <row r="942" spans="1:3" ht="16.5" x14ac:dyDescent="0.3">
      <c r="A942" s="26"/>
      <c r="B942" s="28"/>
      <c r="C942" s="28"/>
    </row>
    <row r="943" spans="1:3" ht="16.5" x14ac:dyDescent="0.3">
      <c r="A943" s="26"/>
      <c r="B943" s="28"/>
      <c r="C943" s="28"/>
    </row>
    <row r="944" spans="1:3" ht="16.5" x14ac:dyDescent="0.3">
      <c r="A944" s="26"/>
      <c r="B944" s="28"/>
      <c r="C944" s="28"/>
    </row>
    <row r="945" spans="1:3" ht="16.5" x14ac:dyDescent="0.3">
      <c r="A945" s="26"/>
      <c r="B945" s="28"/>
      <c r="C945" s="28"/>
    </row>
    <row r="946" spans="1:3" ht="16.5" x14ac:dyDescent="0.3">
      <c r="A946" s="26"/>
      <c r="B946" s="28"/>
      <c r="C946" s="28"/>
    </row>
    <row r="947" spans="1:3" ht="16.5" x14ac:dyDescent="0.3">
      <c r="A947" s="26"/>
      <c r="B947" s="28"/>
      <c r="C947" s="28"/>
    </row>
    <row r="948" spans="1:3" ht="16.5" x14ac:dyDescent="0.3">
      <c r="A948" s="26"/>
      <c r="B948" s="28"/>
      <c r="C948" s="28"/>
    </row>
    <row r="949" spans="1:3" ht="16.5" x14ac:dyDescent="0.3">
      <c r="A949" s="26"/>
      <c r="B949" s="28"/>
      <c r="C949" s="28"/>
    </row>
    <row r="950" spans="1:3" ht="16.5" x14ac:dyDescent="0.3">
      <c r="A950" s="26"/>
      <c r="B950" s="28"/>
      <c r="C950" s="28"/>
    </row>
    <row r="951" spans="1:3" ht="16.5" x14ac:dyDescent="0.3">
      <c r="A951" s="26"/>
      <c r="B951" s="28"/>
      <c r="C951" s="28"/>
    </row>
    <row r="952" spans="1:3" ht="16.5" x14ac:dyDescent="0.3">
      <c r="A952" s="26"/>
      <c r="B952" s="28"/>
      <c r="C952" s="28"/>
    </row>
    <row r="953" spans="1:3" ht="16.5" x14ac:dyDescent="0.3">
      <c r="A953" s="26"/>
      <c r="B953" s="28"/>
      <c r="C953" s="28"/>
    </row>
    <row r="954" spans="1:3" ht="16.5" x14ac:dyDescent="0.3">
      <c r="A954" s="26"/>
      <c r="B954" s="28"/>
      <c r="C954" s="28"/>
    </row>
    <row r="955" spans="1:3" ht="16.5" x14ac:dyDescent="0.3">
      <c r="A955" s="26"/>
      <c r="B955" s="28"/>
      <c r="C955" s="28"/>
    </row>
    <row r="956" spans="1:3" ht="16.5" x14ac:dyDescent="0.3">
      <c r="A956" s="26"/>
      <c r="B956" s="28"/>
      <c r="C956" s="28"/>
    </row>
    <row r="957" spans="1:3" ht="16.5" x14ac:dyDescent="0.3">
      <c r="A957" s="26"/>
      <c r="B957" s="28"/>
      <c r="C957" s="28"/>
    </row>
    <row r="958" spans="1:3" ht="16.5" x14ac:dyDescent="0.3">
      <c r="A958" s="26"/>
      <c r="B958" s="28"/>
      <c r="C958" s="28"/>
    </row>
    <row r="959" spans="1:3" ht="16.5" x14ac:dyDescent="0.3">
      <c r="A959" s="26"/>
      <c r="B959" s="28"/>
      <c r="C959" s="28"/>
    </row>
    <row r="960" spans="1:3" ht="16.5" x14ac:dyDescent="0.3">
      <c r="A960" s="26"/>
      <c r="B960" s="28"/>
      <c r="C960" s="28"/>
    </row>
    <row r="961" spans="1:3" ht="16.5" x14ac:dyDescent="0.3">
      <c r="A961" s="26"/>
      <c r="B961" s="28"/>
      <c r="C961" s="28"/>
    </row>
    <row r="962" spans="1:3" ht="16.5" x14ac:dyDescent="0.3">
      <c r="A962" s="26"/>
      <c r="B962" s="28"/>
      <c r="C962" s="28"/>
    </row>
    <row r="963" spans="1:3" ht="16.5" x14ac:dyDescent="0.3">
      <c r="A963" s="26"/>
      <c r="B963" s="28"/>
      <c r="C963" s="28"/>
    </row>
    <row r="964" spans="1:3" ht="16.5" x14ac:dyDescent="0.3">
      <c r="A964" s="26"/>
      <c r="B964" s="28"/>
      <c r="C964" s="28"/>
    </row>
    <row r="965" spans="1:3" ht="16.5" x14ac:dyDescent="0.3">
      <c r="A965" s="26"/>
      <c r="B965" s="28"/>
      <c r="C965" s="28"/>
    </row>
    <row r="966" spans="1:3" ht="16.5" x14ac:dyDescent="0.3">
      <c r="A966" s="26"/>
      <c r="B966" s="28"/>
      <c r="C966" s="28"/>
    </row>
    <row r="967" spans="1:3" ht="16.5" x14ac:dyDescent="0.3">
      <c r="A967" s="26"/>
      <c r="B967" s="28"/>
      <c r="C967" s="28"/>
    </row>
    <row r="968" spans="1:3" ht="16.5" x14ac:dyDescent="0.3">
      <c r="A968" s="26"/>
      <c r="B968" s="28"/>
      <c r="C968" s="28"/>
    </row>
    <row r="969" spans="1:3" ht="16.5" x14ac:dyDescent="0.3">
      <c r="A969" s="26"/>
      <c r="B969" s="28"/>
      <c r="C969" s="28"/>
    </row>
    <row r="970" spans="1:3" ht="16.5" x14ac:dyDescent="0.3">
      <c r="A970" s="26"/>
      <c r="B970" s="28"/>
      <c r="C970" s="28"/>
    </row>
    <row r="971" spans="1:3" ht="16.5" x14ac:dyDescent="0.3">
      <c r="A971" s="26"/>
      <c r="B971" s="28"/>
      <c r="C971" s="28"/>
    </row>
    <row r="972" spans="1:3" ht="16.5" x14ac:dyDescent="0.3">
      <c r="A972" s="26"/>
      <c r="B972" s="28"/>
      <c r="C972" s="28"/>
    </row>
    <row r="973" spans="1:3" ht="16.5" x14ac:dyDescent="0.3">
      <c r="A973" s="26"/>
      <c r="B973" s="28"/>
      <c r="C973" s="28"/>
    </row>
    <row r="974" spans="1:3" ht="16.5" x14ac:dyDescent="0.3">
      <c r="A974" s="26"/>
      <c r="B974" s="28"/>
      <c r="C974" s="28"/>
    </row>
    <row r="975" spans="1:3" ht="16.5" x14ac:dyDescent="0.3">
      <c r="A975" s="26"/>
      <c r="B975" s="28"/>
      <c r="C975" s="28"/>
    </row>
    <row r="976" spans="1:3" ht="16.5" x14ac:dyDescent="0.3">
      <c r="A976" s="26"/>
      <c r="B976" s="28"/>
      <c r="C976" s="28"/>
    </row>
    <row r="977" spans="1:3" ht="16.5" x14ac:dyDescent="0.3">
      <c r="A977" s="26"/>
      <c r="B977" s="28"/>
      <c r="C977" s="28"/>
    </row>
    <row r="978" spans="1:3" ht="16.5" x14ac:dyDescent="0.3">
      <c r="A978" s="26"/>
      <c r="B978" s="28"/>
      <c r="C978" s="28"/>
    </row>
    <row r="979" spans="1:3" ht="16.5" x14ac:dyDescent="0.3">
      <c r="A979" s="26"/>
      <c r="B979" s="28"/>
      <c r="C979" s="28"/>
    </row>
    <row r="980" spans="1:3" ht="16.5" x14ac:dyDescent="0.3">
      <c r="A980" s="26"/>
      <c r="B980" s="28"/>
      <c r="C980" s="28"/>
    </row>
    <row r="981" spans="1:3" ht="16.5" x14ac:dyDescent="0.3">
      <c r="A981" s="26"/>
      <c r="B981" s="28"/>
      <c r="C981" s="28"/>
    </row>
    <row r="982" spans="1:3" ht="16.5" x14ac:dyDescent="0.3">
      <c r="A982" s="26"/>
      <c r="B982" s="28"/>
      <c r="C982" s="28"/>
    </row>
    <row r="983" spans="1:3" ht="16.5" x14ac:dyDescent="0.3">
      <c r="A983" s="26"/>
      <c r="B983" s="28"/>
      <c r="C983" s="28"/>
    </row>
    <row r="984" spans="1:3" ht="16.5" x14ac:dyDescent="0.3">
      <c r="A984" s="26"/>
      <c r="B984" s="28"/>
      <c r="C984" s="28"/>
    </row>
    <row r="985" spans="1:3" ht="16.5" x14ac:dyDescent="0.3">
      <c r="A985" s="26"/>
      <c r="B985" s="28"/>
      <c r="C985" s="28"/>
    </row>
    <row r="986" spans="1:3" ht="16.5" x14ac:dyDescent="0.3">
      <c r="A986" s="26"/>
      <c r="B986" s="28"/>
      <c r="C986" s="28"/>
    </row>
    <row r="987" spans="1:3" ht="16.5" x14ac:dyDescent="0.3">
      <c r="A987" s="26"/>
      <c r="B987" s="28"/>
      <c r="C987" s="28"/>
    </row>
    <row r="988" spans="1:3" ht="16.5" x14ac:dyDescent="0.3">
      <c r="A988" s="26"/>
      <c r="B988" s="28"/>
      <c r="C988" s="28"/>
    </row>
    <row r="989" spans="1:3" ht="16.5" x14ac:dyDescent="0.3">
      <c r="A989" s="26"/>
      <c r="B989" s="28"/>
      <c r="C989" s="28"/>
    </row>
    <row r="990" spans="1:3" ht="16.5" x14ac:dyDescent="0.3">
      <c r="A990" s="26"/>
      <c r="B990" s="28"/>
      <c r="C990" s="28"/>
    </row>
    <row r="991" spans="1:3" ht="16.5" x14ac:dyDescent="0.3">
      <c r="A991" s="26"/>
      <c r="B991" s="28"/>
      <c r="C991" s="28"/>
    </row>
    <row r="992" spans="1:3" ht="16.5" x14ac:dyDescent="0.3">
      <c r="A992" s="26"/>
      <c r="B992" s="28"/>
      <c r="C992" s="28"/>
    </row>
    <row r="993" spans="1:3" ht="16.5" x14ac:dyDescent="0.3">
      <c r="A993" s="26"/>
      <c r="B993" s="28"/>
      <c r="C993" s="28"/>
    </row>
    <row r="994" spans="1:3" ht="16.5" x14ac:dyDescent="0.3">
      <c r="A994" s="26"/>
      <c r="B994" s="28"/>
      <c r="C994" s="28"/>
    </row>
    <row r="995" spans="1:3" ht="16.5" x14ac:dyDescent="0.3">
      <c r="A995" s="26"/>
      <c r="B995" s="28"/>
      <c r="C995" s="28"/>
    </row>
    <row r="996" spans="1:3" ht="16.5" x14ac:dyDescent="0.3">
      <c r="A996" s="26"/>
      <c r="B996" s="28"/>
      <c r="C996" s="28"/>
    </row>
    <row r="997" spans="1:3" ht="16.5" x14ac:dyDescent="0.3">
      <c r="A997" s="26"/>
      <c r="B997" s="28"/>
      <c r="C997" s="28"/>
    </row>
    <row r="998" spans="1:3" ht="16.5" x14ac:dyDescent="0.3">
      <c r="A998" s="26"/>
      <c r="B998" s="28"/>
      <c r="C998" s="28"/>
    </row>
    <row r="999" spans="1:3" ht="16.5" x14ac:dyDescent="0.3">
      <c r="A999" s="26"/>
      <c r="B999" s="28"/>
      <c r="C999" s="28"/>
    </row>
    <row r="1000" spans="1:3" ht="16.5" x14ac:dyDescent="0.3">
      <c r="A1000" s="26"/>
      <c r="B1000" s="28"/>
      <c r="C1000" s="28"/>
    </row>
    <row r="1001" spans="1:3" ht="16.5" x14ac:dyDescent="0.3">
      <c r="A1001" s="26"/>
      <c r="B1001" s="28"/>
      <c r="C1001" s="28"/>
    </row>
    <row r="1002" spans="1:3" ht="16.5" x14ac:dyDescent="0.3">
      <c r="A1002" s="26"/>
      <c r="B1002" s="28"/>
      <c r="C1002" s="28"/>
    </row>
    <row r="1003" spans="1:3" ht="16.5" x14ac:dyDescent="0.3">
      <c r="A1003" s="26"/>
      <c r="B1003" s="28"/>
      <c r="C1003" s="28"/>
    </row>
    <row r="1004" spans="1:3" ht="16.5" x14ac:dyDescent="0.3">
      <c r="A1004" s="26"/>
      <c r="B1004" s="28"/>
      <c r="C1004" s="28"/>
    </row>
    <row r="1005" spans="1:3" ht="16.5" x14ac:dyDescent="0.3">
      <c r="A1005" s="26"/>
      <c r="B1005" s="28"/>
      <c r="C1005" s="28"/>
    </row>
    <row r="1006" spans="1:3" ht="16.5" x14ac:dyDescent="0.3">
      <c r="A1006" s="26"/>
      <c r="B1006" s="28"/>
      <c r="C1006" s="28"/>
    </row>
    <row r="1007" spans="1:3" ht="16.5" x14ac:dyDescent="0.3">
      <c r="A1007" s="26"/>
      <c r="B1007" s="28"/>
      <c r="C1007" s="28"/>
    </row>
    <row r="1008" spans="1:3" ht="16.5" x14ac:dyDescent="0.3">
      <c r="A1008" s="26"/>
      <c r="B1008" s="28"/>
      <c r="C1008" s="28"/>
    </row>
    <row r="1009" spans="1:3" ht="16.5" x14ac:dyDescent="0.3">
      <c r="A1009" s="26"/>
      <c r="B1009" s="28"/>
      <c r="C1009" s="28"/>
    </row>
    <row r="1010" spans="1:3" ht="16.5" x14ac:dyDescent="0.3">
      <c r="A1010" s="26"/>
      <c r="B1010" s="28"/>
      <c r="C1010" s="28"/>
    </row>
    <row r="1011" spans="1:3" ht="16.5" x14ac:dyDescent="0.3">
      <c r="A1011" s="26"/>
      <c r="B1011" s="28"/>
      <c r="C1011" s="28"/>
    </row>
    <row r="1012" spans="1:3" ht="16.5" x14ac:dyDescent="0.3">
      <c r="A1012" s="164"/>
      <c r="B1012" s="164"/>
      <c r="C1012" s="164"/>
    </row>
    <row r="1013" spans="1:3" ht="16.5" x14ac:dyDescent="0.3">
      <c r="A1013" s="164"/>
      <c r="B1013" s="164"/>
      <c r="C1013" s="164"/>
    </row>
    <row r="1014" spans="1:3" ht="16.5" x14ac:dyDescent="0.3">
      <c r="A1014" s="164"/>
      <c r="B1014" s="164"/>
      <c r="C1014" s="164"/>
    </row>
    <row r="1015" spans="1:3" ht="16.5" x14ac:dyDescent="0.3">
      <c r="A1015" s="164"/>
      <c r="B1015" s="164"/>
      <c r="C1015" s="164"/>
    </row>
    <row r="1016" spans="1:3" ht="16.5" x14ac:dyDescent="0.3">
      <c r="A1016" s="164"/>
      <c r="B1016" s="164"/>
      <c r="C1016" s="164"/>
    </row>
    <row r="1017" spans="1:3" ht="16.5" x14ac:dyDescent="0.3">
      <c r="A1017" s="164"/>
      <c r="B1017" s="164"/>
      <c r="C1017" s="164"/>
    </row>
    <row r="1018" spans="1:3" ht="16.5" x14ac:dyDescent="0.3">
      <c r="A1018" s="164"/>
      <c r="B1018" s="164"/>
      <c r="C1018" s="164"/>
    </row>
    <row r="1019" spans="1:3" ht="16.5" x14ac:dyDescent="0.3">
      <c r="A1019" s="164"/>
      <c r="B1019" s="164"/>
      <c r="C1019" s="164"/>
    </row>
    <row r="1020" spans="1:3" ht="16.5" x14ac:dyDescent="0.3">
      <c r="A1020" s="164"/>
      <c r="B1020" s="164"/>
      <c r="C1020" s="164"/>
    </row>
    <row r="1021" spans="1:3" ht="16.5" x14ac:dyDescent="0.3">
      <c r="A1021" s="164"/>
      <c r="B1021" s="164"/>
      <c r="C1021" s="164"/>
    </row>
    <row r="1022" spans="1:3" ht="16.5" x14ac:dyDescent="0.3">
      <c r="A1022" s="164"/>
      <c r="B1022" s="164"/>
      <c r="C1022" s="164"/>
    </row>
    <row r="1023" spans="1:3" ht="16.5" x14ac:dyDescent="0.3">
      <c r="A1023" s="164"/>
      <c r="B1023" s="164"/>
      <c r="C1023" s="164"/>
    </row>
    <row r="1024" spans="1:3" ht="16.5" x14ac:dyDescent="0.3">
      <c r="A1024" s="164"/>
      <c r="B1024" s="164"/>
      <c r="C1024" s="164"/>
    </row>
    <row r="1025" spans="1:3" ht="16.5" x14ac:dyDescent="0.3">
      <c r="A1025" s="164"/>
      <c r="B1025" s="164"/>
      <c r="C1025" s="164"/>
    </row>
    <row r="1026" spans="1:3" ht="16.5" x14ac:dyDescent="0.3">
      <c r="A1026" s="164"/>
      <c r="B1026" s="164"/>
      <c r="C1026" s="164"/>
    </row>
    <row r="1027" spans="1:3" ht="16.5" x14ac:dyDescent="0.3">
      <c r="A1027" s="164"/>
      <c r="B1027" s="164"/>
      <c r="C1027" s="164"/>
    </row>
    <row r="1028" spans="1:3" ht="16.5" x14ac:dyDescent="0.3">
      <c r="A1028" s="164"/>
      <c r="B1028" s="164"/>
      <c r="C1028" s="164"/>
    </row>
    <row r="1029" spans="1:3" ht="16.5" x14ac:dyDescent="0.3">
      <c r="A1029" s="164"/>
      <c r="B1029" s="164"/>
      <c r="C1029" s="164"/>
    </row>
    <row r="1030" spans="1:3" ht="16.5" x14ac:dyDescent="0.3">
      <c r="A1030" s="164"/>
      <c r="B1030" s="164"/>
      <c r="C1030" s="164"/>
    </row>
    <row r="1031" spans="1:3" ht="16.5" x14ac:dyDescent="0.3">
      <c r="A1031" s="164"/>
      <c r="B1031" s="164"/>
      <c r="C1031" s="164"/>
    </row>
    <row r="1032" spans="1:3" ht="16.5" x14ac:dyDescent="0.3">
      <c r="A1032" s="164"/>
      <c r="B1032" s="164"/>
      <c r="C1032" s="164"/>
    </row>
    <row r="1033" spans="1:3" ht="16.5" x14ac:dyDescent="0.3">
      <c r="A1033" s="164"/>
      <c r="B1033" s="164"/>
      <c r="C1033" s="164"/>
    </row>
    <row r="1034" spans="1:3" ht="16.5" x14ac:dyDescent="0.3">
      <c r="A1034" s="164"/>
      <c r="B1034" s="164"/>
      <c r="C1034" s="164"/>
    </row>
    <row r="1035" spans="1:3" ht="16.5" x14ac:dyDescent="0.3">
      <c r="A1035" s="164"/>
      <c r="B1035" s="164"/>
      <c r="C1035" s="164"/>
    </row>
    <row r="1036" spans="1:3" ht="16.5" x14ac:dyDescent="0.3">
      <c r="A1036" s="164"/>
      <c r="B1036" s="164"/>
      <c r="C1036" s="164"/>
    </row>
    <row r="1037" spans="1:3" ht="16.5" x14ac:dyDescent="0.3">
      <c r="A1037" s="164"/>
      <c r="B1037" s="164"/>
      <c r="C1037" s="164"/>
    </row>
    <row r="1038" spans="1:3" ht="16.5" x14ac:dyDescent="0.3">
      <c r="A1038" s="164"/>
      <c r="B1038" s="164"/>
      <c r="C1038" s="164"/>
    </row>
    <row r="1039" spans="1:3" ht="16.5" x14ac:dyDescent="0.3">
      <c r="A1039" s="164"/>
      <c r="B1039" s="164"/>
      <c r="C1039" s="164"/>
    </row>
    <row r="1040" spans="1:3" ht="16.5" x14ac:dyDescent="0.3">
      <c r="A1040" s="164"/>
      <c r="B1040" s="164"/>
      <c r="C1040" s="164"/>
    </row>
    <row r="1041" spans="1:3" ht="16.5" x14ac:dyDescent="0.3">
      <c r="A1041" s="164"/>
      <c r="B1041" s="164"/>
      <c r="C1041" s="164"/>
    </row>
    <row r="1042" spans="1:3" ht="16.5" x14ac:dyDescent="0.3">
      <c r="A1042" s="164"/>
      <c r="B1042" s="164"/>
      <c r="C1042" s="164"/>
    </row>
    <row r="1043" spans="1:3" ht="16.5" x14ac:dyDescent="0.3">
      <c r="A1043" s="164"/>
      <c r="B1043" s="164"/>
      <c r="C1043" s="164"/>
    </row>
    <row r="1044" spans="1:3" ht="16.5" x14ac:dyDescent="0.3">
      <c r="A1044" s="164"/>
      <c r="B1044" s="164"/>
      <c r="C1044" s="164"/>
    </row>
    <row r="1045" spans="1:3" ht="16.5" x14ac:dyDescent="0.3">
      <c r="A1045" s="164"/>
      <c r="B1045" s="164"/>
      <c r="C1045" s="164"/>
    </row>
    <row r="1046" spans="1:3" ht="16.5" x14ac:dyDescent="0.3">
      <c r="A1046" s="164"/>
      <c r="B1046" s="164"/>
      <c r="C1046" s="164"/>
    </row>
    <row r="1047" spans="1:3" ht="16.5" x14ac:dyDescent="0.3">
      <c r="A1047" s="164"/>
      <c r="B1047" s="164"/>
      <c r="C1047" s="164"/>
    </row>
    <row r="1048" spans="1:3" ht="16.5" x14ac:dyDescent="0.3">
      <c r="A1048" s="164"/>
      <c r="B1048" s="164"/>
      <c r="C1048" s="164"/>
    </row>
    <row r="1049" spans="1:3" ht="16.5" x14ac:dyDescent="0.3">
      <c r="A1049" s="164"/>
      <c r="B1049" s="164"/>
      <c r="C1049" s="164"/>
    </row>
    <row r="1050" spans="1:3" ht="16.5" x14ac:dyDescent="0.3">
      <c r="A1050" s="164"/>
      <c r="B1050" s="164"/>
      <c r="C1050" s="164"/>
    </row>
    <row r="1051" spans="1:3" ht="16.5" x14ac:dyDescent="0.3">
      <c r="A1051" s="164"/>
      <c r="B1051" s="164"/>
      <c r="C1051" s="164"/>
    </row>
    <row r="1052" spans="1:3" ht="16.5" x14ac:dyDescent="0.3">
      <c r="A1052" s="164"/>
      <c r="B1052" s="164"/>
      <c r="C1052" s="164"/>
    </row>
    <row r="1053" spans="1:3" ht="16.5" x14ac:dyDescent="0.3">
      <c r="A1053" s="164"/>
      <c r="B1053" s="164"/>
      <c r="C1053" s="164"/>
    </row>
    <row r="1054" spans="1:3" ht="16.5" x14ac:dyDescent="0.3">
      <c r="A1054" s="164"/>
      <c r="B1054" s="164"/>
      <c r="C1054" s="164"/>
    </row>
    <row r="1055" spans="1:3" ht="16.5" x14ac:dyDescent="0.3">
      <c r="A1055" s="164"/>
      <c r="B1055" s="164"/>
      <c r="C1055" s="164"/>
    </row>
    <row r="1056" spans="1:3" ht="16.5" x14ac:dyDescent="0.3">
      <c r="A1056" s="164"/>
      <c r="B1056" s="164"/>
      <c r="C1056" s="164"/>
    </row>
    <row r="1057" spans="1:3" ht="16.5" x14ac:dyDescent="0.3">
      <c r="A1057" s="164"/>
      <c r="B1057" s="164"/>
      <c r="C1057" s="164"/>
    </row>
    <row r="1058" spans="1:3" ht="16.5" x14ac:dyDescent="0.3">
      <c r="A1058" s="164"/>
      <c r="B1058" s="164"/>
      <c r="C1058" s="164"/>
    </row>
    <row r="1059" spans="1:3" ht="16.5" x14ac:dyDescent="0.3">
      <c r="A1059" s="164"/>
      <c r="B1059" s="164"/>
      <c r="C1059" s="164"/>
    </row>
    <row r="1060" spans="1:3" ht="16.5" x14ac:dyDescent="0.3">
      <c r="A1060" s="164"/>
      <c r="B1060" s="164"/>
      <c r="C1060" s="164"/>
    </row>
    <row r="1061" spans="1:3" ht="16.5" x14ac:dyDescent="0.3">
      <c r="A1061" s="164"/>
      <c r="B1061" s="164"/>
      <c r="C1061" s="164"/>
    </row>
    <row r="1062" spans="1:3" ht="16.5" x14ac:dyDescent="0.3">
      <c r="A1062" s="164"/>
      <c r="B1062" s="164"/>
      <c r="C1062" s="164"/>
    </row>
    <row r="1063" spans="1:3" ht="16.5" x14ac:dyDescent="0.3">
      <c r="A1063" s="164"/>
      <c r="B1063" s="164"/>
      <c r="C1063" s="164"/>
    </row>
    <row r="1064" spans="1:3" ht="16.5" x14ac:dyDescent="0.3">
      <c r="A1064" s="164"/>
      <c r="B1064" s="164"/>
      <c r="C1064" s="164"/>
    </row>
    <row r="1065" spans="1:3" ht="16.5" x14ac:dyDescent="0.3">
      <c r="A1065" s="164"/>
      <c r="B1065" s="164"/>
      <c r="C1065" s="164"/>
    </row>
    <row r="1066" spans="1:3" ht="16.5" x14ac:dyDescent="0.3">
      <c r="A1066" s="164"/>
      <c r="B1066" s="164"/>
      <c r="C1066" s="164"/>
    </row>
    <row r="1067" spans="1:3" ht="16.5" x14ac:dyDescent="0.3">
      <c r="A1067" s="164"/>
      <c r="B1067" s="164"/>
      <c r="C1067" s="164"/>
    </row>
    <row r="1068" spans="1:3" ht="16.5" x14ac:dyDescent="0.3">
      <c r="A1068" s="164"/>
      <c r="B1068" s="164"/>
      <c r="C1068" s="164"/>
    </row>
    <row r="1069" spans="1:3" ht="16.5" x14ac:dyDescent="0.3">
      <c r="A1069" s="164"/>
      <c r="B1069" s="164"/>
      <c r="C1069" s="164"/>
    </row>
    <row r="1070" spans="1:3" ht="16.5" x14ac:dyDescent="0.3">
      <c r="A1070" s="164"/>
      <c r="B1070" s="164"/>
      <c r="C1070" s="164"/>
    </row>
    <row r="1071" spans="1:3" ht="16.5" x14ac:dyDescent="0.3">
      <c r="A1071" s="164"/>
      <c r="B1071" s="164"/>
      <c r="C1071" s="164"/>
    </row>
    <row r="1072" spans="1:3" ht="16.5" x14ac:dyDescent="0.3">
      <c r="A1072" s="164"/>
      <c r="B1072" s="164"/>
      <c r="C1072" s="164"/>
    </row>
    <row r="1073" spans="1:3" ht="16.5" x14ac:dyDescent="0.3">
      <c r="A1073" s="164"/>
      <c r="B1073" s="164"/>
      <c r="C1073" s="164"/>
    </row>
    <row r="1074" spans="1:3" ht="16.5" x14ac:dyDescent="0.3">
      <c r="A1074" s="164"/>
      <c r="B1074" s="164"/>
      <c r="C1074" s="164"/>
    </row>
    <row r="1075" spans="1:3" ht="16.5" x14ac:dyDescent="0.3">
      <c r="A1075" s="164"/>
      <c r="B1075" s="164"/>
      <c r="C1075" s="164"/>
    </row>
    <row r="1076" spans="1:3" ht="16.5" x14ac:dyDescent="0.3">
      <c r="A1076" s="164"/>
      <c r="B1076" s="164"/>
      <c r="C1076" s="164"/>
    </row>
    <row r="1077" spans="1:3" ht="16.5" x14ac:dyDescent="0.3">
      <c r="A1077" s="164"/>
      <c r="B1077" s="164"/>
      <c r="C1077" s="164"/>
    </row>
    <row r="1078" spans="1:3" ht="16.5" x14ac:dyDescent="0.3">
      <c r="A1078" s="164"/>
      <c r="B1078" s="164"/>
      <c r="C1078" s="164"/>
    </row>
    <row r="1079" spans="1:3" ht="16.5" x14ac:dyDescent="0.3">
      <c r="A1079" s="164"/>
      <c r="B1079" s="164"/>
      <c r="C1079" s="164"/>
    </row>
    <row r="1080" spans="1:3" ht="16.5" x14ac:dyDescent="0.3">
      <c r="A1080" s="164"/>
      <c r="B1080" s="164"/>
      <c r="C1080" s="164"/>
    </row>
    <row r="1081" spans="1:3" ht="16.5" x14ac:dyDescent="0.3">
      <c r="A1081" s="164"/>
      <c r="B1081" s="164"/>
      <c r="C1081" s="164"/>
    </row>
    <row r="1082" spans="1:3" ht="16.5" x14ac:dyDescent="0.3">
      <c r="A1082" s="164"/>
      <c r="B1082" s="164"/>
      <c r="C1082" s="164"/>
    </row>
    <row r="1083" spans="1:3" ht="16.5" x14ac:dyDescent="0.3">
      <c r="A1083" s="164"/>
      <c r="B1083" s="164"/>
      <c r="C1083" s="164"/>
    </row>
    <row r="1084" spans="1:3" ht="16.5" x14ac:dyDescent="0.3">
      <c r="A1084" s="164"/>
      <c r="B1084" s="164"/>
      <c r="C1084" s="164"/>
    </row>
    <row r="1085" spans="1:3" ht="16.5" x14ac:dyDescent="0.3">
      <c r="A1085" s="164"/>
      <c r="B1085" s="164"/>
      <c r="C1085" s="164"/>
    </row>
    <row r="1086" spans="1:3" ht="16.5" x14ac:dyDescent="0.3">
      <c r="A1086" s="164"/>
      <c r="B1086" s="164"/>
      <c r="C1086" s="164"/>
    </row>
    <row r="1087" spans="1:3" ht="16.5" x14ac:dyDescent="0.3">
      <c r="A1087" s="164"/>
      <c r="B1087" s="164"/>
      <c r="C1087" s="164"/>
    </row>
    <row r="1088" spans="1:3" ht="16.5" x14ac:dyDescent="0.3">
      <c r="A1088" s="164"/>
      <c r="B1088" s="164"/>
      <c r="C1088" s="164"/>
    </row>
    <row r="1089" spans="1:3" ht="16.5" x14ac:dyDescent="0.3">
      <c r="A1089" s="164"/>
      <c r="B1089" s="164"/>
      <c r="C1089" s="164"/>
    </row>
    <row r="1090" spans="1:3" ht="16.5" x14ac:dyDescent="0.3">
      <c r="A1090" s="164"/>
      <c r="B1090" s="164"/>
      <c r="C1090" s="164"/>
    </row>
    <row r="1091" spans="1:3" ht="16.5" x14ac:dyDescent="0.3">
      <c r="A1091" s="164"/>
      <c r="B1091" s="164"/>
      <c r="C1091" s="164"/>
    </row>
    <row r="1092" spans="1:3" ht="16.5" x14ac:dyDescent="0.3">
      <c r="A1092" s="164"/>
      <c r="B1092" s="164"/>
      <c r="C1092" s="164"/>
    </row>
    <row r="1093" spans="1:3" ht="16.5" x14ac:dyDescent="0.3">
      <c r="A1093" s="164"/>
      <c r="B1093" s="164"/>
      <c r="C1093" s="164"/>
    </row>
    <row r="1094" spans="1:3" ht="16.5" x14ac:dyDescent="0.3">
      <c r="A1094" s="164"/>
      <c r="B1094" s="164"/>
      <c r="C1094" s="164"/>
    </row>
    <row r="1095" spans="1:3" ht="16.5" x14ac:dyDescent="0.3">
      <c r="A1095" s="164"/>
      <c r="B1095" s="164"/>
      <c r="C1095" s="164"/>
    </row>
    <row r="1096" spans="1:3" ht="16.5" x14ac:dyDescent="0.3">
      <c r="A1096" s="164"/>
      <c r="B1096" s="164"/>
      <c r="C1096" s="164"/>
    </row>
    <row r="1097" spans="1:3" ht="16.5" x14ac:dyDescent="0.3">
      <c r="A1097" s="164"/>
      <c r="B1097" s="164"/>
      <c r="C1097" s="164"/>
    </row>
    <row r="1098" spans="1:3" ht="16.5" x14ac:dyDescent="0.3">
      <c r="A1098" s="164"/>
      <c r="B1098" s="164"/>
      <c r="C1098" s="164"/>
    </row>
    <row r="1099" spans="1:3" ht="16.5" x14ac:dyDescent="0.3">
      <c r="A1099" s="164"/>
      <c r="B1099" s="164"/>
      <c r="C1099" s="164"/>
    </row>
    <row r="1100" spans="1:3" ht="16.5" x14ac:dyDescent="0.3">
      <c r="A1100" s="164"/>
      <c r="B1100" s="164"/>
      <c r="C1100" s="164"/>
    </row>
    <row r="1101" spans="1:3" ht="16.5" x14ac:dyDescent="0.3">
      <c r="A1101" s="164"/>
      <c r="B1101" s="164"/>
      <c r="C1101" s="164"/>
    </row>
    <row r="1102" spans="1:3" ht="16.5" x14ac:dyDescent="0.3">
      <c r="A1102" s="164"/>
      <c r="B1102" s="164"/>
      <c r="C1102" s="164"/>
    </row>
    <row r="1103" spans="1:3" ht="16.5" x14ac:dyDescent="0.3">
      <c r="A1103" s="164"/>
      <c r="B1103" s="164"/>
      <c r="C1103" s="164"/>
    </row>
    <row r="1104" spans="1:3" ht="16.5" x14ac:dyDescent="0.3">
      <c r="A1104" s="164"/>
      <c r="B1104" s="164"/>
      <c r="C1104" s="164"/>
    </row>
    <row r="1105" spans="1:3" ht="16.5" x14ac:dyDescent="0.3">
      <c r="A1105" s="164"/>
      <c r="B1105" s="164"/>
      <c r="C1105" s="164"/>
    </row>
    <row r="1106" spans="1:3" ht="16.5" x14ac:dyDescent="0.3">
      <c r="A1106" s="164"/>
      <c r="B1106" s="164"/>
      <c r="C1106" s="164"/>
    </row>
    <row r="1107" spans="1:3" ht="16.5" x14ac:dyDescent="0.3">
      <c r="A1107" s="164"/>
      <c r="B1107" s="164"/>
      <c r="C1107" s="164"/>
    </row>
    <row r="1108" spans="1:3" ht="16.5" x14ac:dyDescent="0.3">
      <c r="A1108" s="164"/>
      <c r="B1108" s="164"/>
      <c r="C1108" s="164"/>
    </row>
    <row r="1109" spans="1:3" ht="16.5" x14ac:dyDescent="0.3">
      <c r="A1109" s="164"/>
      <c r="B1109" s="164"/>
      <c r="C1109" s="164"/>
    </row>
    <row r="1110" spans="1:3" ht="16.5" x14ac:dyDescent="0.3">
      <c r="A1110" s="164"/>
      <c r="B1110" s="164"/>
      <c r="C1110" s="164"/>
    </row>
    <row r="1111" spans="1:3" ht="16.5" x14ac:dyDescent="0.3">
      <c r="A1111" s="164"/>
      <c r="B1111" s="164"/>
      <c r="C1111" s="164"/>
    </row>
    <row r="1112" spans="1:3" ht="16.5" x14ac:dyDescent="0.3">
      <c r="A1112" s="164"/>
      <c r="B1112" s="164"/>
      <c r="C1112" s="164"/>
    </row>
    <row r="1113" spans="1:3" ht="16.5" x14ac:dyDescent="0.3">
      <c r="A1113" s="164"/>
      <c r="B1113" s="164"/>
      <c r="C1113" s="164"/>
    </row>
    <row r="1114" spans="1:3" ht="16.5" x14ac:dyDescent="0.3">
      <c r="A1114" s="164"/>
      <c r="B1114" s="164"/>
      <c r="C1114" s="164"/>
    </row>
    <row r="1115" spans="1:3" ht="16.5" x14ac:dyDescent="0.3">
      <c r="A1115" s="164"/>
      <c r="B1115" s="164"/>
      <c r="C1115" s="164"/>
    </row>
    <row r="1116" spans="1:3" ht="16.5" x14ac:dyDescent="0.3">
      <c r="A1116" s="164"/>
      <c r="B1116" s="164"/>
      <c r="C1116" s="164"/>
    </row>
    <row r="1117" spans="1:3" ht="16.5" x14ac:dyDescent="0.3">
      <c r="A1117" s="164"/>
      <c r="B1117" s="164"/>
      <c r="C1117" s="164"/>
    </row>
    <row r="1118" spans="1:3" ht="16.5" x14ac:dyDescent="0.3">
      <c r="A1118" s="164"/>
      <c r="B1118" s="164"/>
      <c r="C1118" s="164"/>
    </row>
    <row r="1119" spans="1:3" ht="16.5" x14ac:dyDescent="0.3">
      <c r="A1119" s="164"/>
      <c r="B1119" s="164"/>
      <c r="C1119" s="164"/>
    </row>
    <row r="1120" spans="1:3" ht="16.5" x14ac:dyDescent="0.3">
      <c r="A1120" s="164"/>
      <c r="B1120" s="164"/>
      <c r="C1120" s="164"/>
    </row>
    <row r="1121" spans="1:3" ht="16.5" x14ac:dyDescent="0.3">
      <c r="A1121" s="164"/>
      <c r="B1121" s="164"/>
      <c r="C1121" s="164"/>
    </row>
    <row r="1122" spans="1:3" ht="16.5" x14ac:dyDescent="0.3">
      <c r="A1122" s="164"/>
      <c r="B1122" s="164"/>
      <c r="C1122" s="164"/>
    </row>
    <row r="1123" spans="1:3" ht="16.5" x14ac:dyDescent="0.3">
      <c r="A1123" s="164"/>
      <c r="B1123" s="164"/>
      <c r="C1123" s="164"/>
    </row>
    <row r="1124" spans="1:3" ht="16.5" x14ac:dyDescent="0.3">
      <c r="A1124" s="164"/>
      <c r="B1124" s="164"/>
      <c r="C1124" s="164"/>
    </row>
    <row r="1125" spans="1:3" ht="16.5" x14ac:dyDescent="0.3">
      <c r="A1125" s="164"/>
      <c r="B1125" s="164"/>
      <c r="C1125" s="164"/>
    </row>
    <row r="1126" spans="1:3" ht="16.5" x14ac:dyDescent="0.3">
      <c r="A1126" s="164"/>
      <c r="B1126" s="164"/>
      <c r="C1126" s="164"/>
    </row>
    <row r="1127" spans="1:3" ht="16.5" x14ac:dyDescent="0.3">
      <c r="A1127" s="164"/>
      <c r="B1127" s="164"/>
      <c r="C1127" s="164"/>
    </row>
    <row r="1128" spans="1:3" ht="16.5" x14ac:dyDescent="0.3">
      <c r="A1128" s="164"/>
      <c r="B1128" s="164"/>
      <c r="C1128" s="164"/>
    </row>
    <row r="1129" spans="1:3" ht="16.5" x14ac:dyDescent="0.3">
      <c r="A1129" s="164"/>
      <c r="B1129" s="164"/>
      <c r="C1129" s="164"/>
    </row>
    <row r="1130" spans="1:3" ht="16.5" x14ac:dyDescent="0.3">
      <c r="A1130" s="164"/>
      <c r="B1130" s="164"/>
      <c r="C1130" s="164"/>
    </row>
    <row r="1131" spans="1:3" ht="16.5" x14ac:dyDescent="0.3">
      <c r="A1131" s="164"/>
      <c r="B1131" s="164"/>
      <c r="C1131" s="164"/>
    </row>
    <row r="1132" spans="1:3" ht="16.5" x14ac:dyDescent="0.3">
      <c r="A1132" s="164"/>
      <c r="B1132" s="164"/>
      <c r="C1132" s="164"/>
    </row>
    <row r="1133" spans="1:3" ht="16.5" x14ac:dyDescent="0.3">
      <c r="A1133" s="164"/>
      <c r="B1133" s="164"/>
      <c r="C1133" s="164"/>
    </row>
    <row r="1134" spans="1:3" ht="16.5" x14ac:dyDescent="0.3">
      <c r="A1134" s="164"/>
      <c r="B1134" s="164"/>
      <c r="C1134" s="164"/>
    </row>
    <row r="1135" spans="1:3" ht="16.5" x14ac:dyDescent="0.3">
      <c r="A1135" s="164"/>
      <c r="B1135" s="164"/>
      <c r="C1135" s="164"/>
    </row>
    <row r="1136" spans="1:3" ht="16.5" x14ac:dyDescent="0.3">
      <c r="A1136" s="164"/>
      <c r="B1136" s="164"/>
      <c r="C1136" s="164"/>
    </row>
    <row r="1137" spans="1:3" ht="16.5" x14ac:dyDescent="0.3">
      <c r="A1137" s="164"/>
      <c r="B1137" s="164"/>
      <c r="C1137" s="164"/>
    </row>
    <row r="1138" spans="1:3" ht="16.5" x14ac:dyDescent="0.3">
      <c r="A1138" s="164"/>
      <c r="B1138" s="164"/>
      <c r="C1138" s="164"/>
    </row>
    <row r="1139" spans="1:3" ht="16.5" x14ac:dyDescent="0.3">
      <c r="A1139" s="164"/>
      <c r="B1139" s="164"/>
      <c r="C1139" s="164"/>
    </row>
    <row r="1140" spans="1:3" ht="16.5" x14ac:dyDescent="0.3">
      <c r="A1140" s="164"/>
      <c r="B1140" s="164"/>
      <c r="C1140" s="164"/>
    </row>
    <row r="1141" spans="1:3" ht="16.5" x14ac:dyDescent="0.3">
      <c r="A1141" s="164"/>
      <c r="B1141" s="164"/>
      <c r="C1141" s="164"/>
    </row>
    <row r="1142" spans="1:3" ht="16.5" x14ac:dyDescent="0.3">
      <c r="A1142" s="164"/>
      <c r="B1142" s="164"/>
      <c r="C1142" s="164"/>
    </row>
    <row r="1143" spans="1:3" ht="16.5" x14ac:dyDescent="0.3">
      <c r="A1143" s="164"/>
      <c r="B1143" s="164"/>
      <c r="C1143" s="164"/>
    </row>
    <row r="1144" spans="1:3" ht="16.5" x14ac:dyDescent="0.3">
      <c r="A1144" s="164"/>
      <c r="B1144" s="164"/>
      <c r="C1144" s="164"/>
    </row>
    <row r="1145" spans="1:3" ht="16.5" x14ac:dyDescent="0.3">
      <c r="A1145" s="164"/>
      <c r="B1145" s="164"/>
      <c r="C1145" s="164"/>
    </row>
    <row r="1146" spans="1:3" ht="16.5" x14ac:dyDescent="0.3">
      <c r="A1146" s="164"/>
      <c r="B1146" s="164"/>
      <c r="C1146" s="164"/>
    </row>
    <row r="1147" spans="1:3" ht="16.5" x14ac:dyDescent="0.3">
      <c r="A1147" s="164"/>
      <c r="B1147" s="164"/>
      <c r="C1147" s="164"/>
    </row>
    <row r="1148" spans="1:3" ht="16.5" x14ac:dyDescent="0.3">
      <c r="A1148" s="164"/>
      <c r="B1148" s="164"/>
      <c r="C1148" s="164"/>
    </row>
    <row r="1149" spans="1:3" ht="16.5" x14ac:dyDescent="0.3">
      <c r="A1149" s="164"/>
      <c r="B1149" s="164"/>
      <c r="C1149" s="164"/>
    </row>
    <row r="1150" spans="1:3" ht="16.5" x14ac:dyDescent="0.3">
      <c r="A1150" s="164"/>
      <c r="B1150" s="164"/>
      <c r="C1150" s="164"/>
    </row>
    <row r="1151" spans="1:3" ht="16.5" x14ac:dyDescent="0.3">
      <c r="A1151" s="164"/>
      <c r="B1151" s="164"/>
      <c r="C1151" s="164"/>
    </row>
    <row r="1152" spans="1:3" ht="16.5" x14ac:dyDescent="0.3">
      <c r="A1152" s="164"/>
      <c r="B1152" s="164"/>
      <c r="C1152" s="164"/>
    </row>
    <row r="1153" spans="1:3" ht="16.5" x14ac:dyDescent="0.3">
      <c r="A1153" s="164"/>
      <c r="B1153" s="164"/>
      <c r="C1153" s="164"/>
    </row>
    <row r="1154" spans="1:3" ht="16.5" x14ac:dyDescent="0.3">
      <c r="A1154" s="164"/>
      <c r="B1154" s="164"/>
      <c r="C1154" s="164"/>
    </row>
    <row r="1155" spans="1:3" ht="16.5" x14ac:dyDescent="0.3">
      <c r="A1155" s="164"/>
      <c r="B1155" s="164"/>
      <c r="C1155" s="164"/>
    </row>
    <row r="1156" spans="1:3" ht="16.5" x14ac:dyDescent="0.3">
      <c r="A1156" s="164"/>
      <c r="B1156" s="164"/>
      <c r="C1156" s="164"/>
    </row>
    <row r="1157" spans="1:3" ht="16.5" x14ac:dyDescent="0.3">
      <c r="A1157" s="164"/>
      <c r="B1157" s="164"/>
      <c r="C1157" s="164"/>
    </row>
    <row r="1158" spans="1:3" ht="16.5" x14ac:dyDescent="0.3">
      <c r="A1158" s="164"/>
      <c r="B1158" s="164"/>
      <c r="C1158" s="164"/>
    </row>
    <row r="1159" spans="1:3" ht="16.5" x14ac:dyDescent="0.3">
      <c r="A1159" s="164"/>
      <c r="B1159" s="164"/>
      <c r="C1159" s="164"/>
    </row>
    <row r="1160" spans="1:3" ht="16.5" x14ac:dyDescent="0.3">
      <c r="A1160" s="164"/>
      <c r="B1160" s="164"/>
      <c r="C1160" s="164"/>
    </row>
    <row r="1161" spans="1:3" ht="16.5" x14ac:dyDescent="0.3">
      <c r="A1161" s="164"/>
      <c r="B1161" s="164"/>
      <c r="C1161" s="164"/>
    </row>
    <row r="1162" spans="1:3" ht="16.5" x14ac:dyDescent="0.3">
      <c r="A1162" s="164"/>
      <c r="B1162" s="164"/>
      <c r="C1162" s="164"/>
    </row>
    <row r="1163" spans="1:3" ht="16.5" x14ac:dyDescent="0.3">
      <c r="A1163" s="164"/>
      <c r="B1163" s="164"/>
      <c r="C1163" s="164"/>
    </row>
    <row r="1164" spans="1:3" ht="16.5" x14ac:dyDescent="0.3">
      <c r="A1164" s="164"/>
      <c r="B1164" s="164"/>
      <c r="C1164" s="164"/>
    </row>
    <row r="1165" spans="1:3" ht="16.5" x14ac:dyDescent="0.3">
      <c r="A1165" s="164"/>
      <c r="B1165" s="164"/>
      <c r="C1165" s="164"/>
    </row>
    <row r="1166" spans="1:3" ht="16.5" x14ac:dyDescent="0.3">
      <c r="A1166" s="164"/>
      <c r="B1166" s="164"/>
      <c r="C1166" s="164"/>
    </row>
    <row r="1167" spans="1:3" ht="16.5" x14ac:dyDescent="0.3">
      <c r="A1167" s="164"/>
      <c r="B1167" s="164"/>
      <c r="C1167" s="164"/>
    </row>
    <row r="1168" spans="1:3" ht="16.5" x14ac:dyDescent="0.3">
      <c r="A1168" s="164"/>
      <c r="B1168" s="164"/>
      <c r="C1168" s="164"/>
    </row>
    <row r="1169" spans="1:3" ht="16.5" x14ac:dyDescent="0.3">
      <c r="A1169" s="164"/>
      <c r="B1169" s="164"/>
      <c r="C1169" s="164"/>
    </row>
    <row r="1170" spans="1:3" ht="16.5" x14ac:dyDescent="0.3">
      <c r="A1170" s="164"/>
      <c r="B1170" s="164"/>
      <c r="C1170" s="164"/>
    </row>
    <row r="1171" spans="1:3" ht="16.5" x14ac:dyDescent="0.3">
      <c r="A1171" s="164"/>
      <c r="B1171" s="164"/>
      <c r="C1171" s="164"/>
    </row>
    <row r="1172" spans="1:3" ht="16.5" x14ac:dyDescent="0.3">
      <c r="A1172" s="164"/>
      <c r="B1172" s="164"/>
      <c r="C1172" s="164"/>
    </row>
    <row r="1173" spans="1:3" ht="16.5" x14ac:dyDescent="0.3">
      <c r="A1173" s="164"/>
      <c r="B1173" s="164"/>
      <c r="C1173" s="164"/>
    </row>
    <row r="1174" spans="1:3" ht="16.5" x14ac:dyDescent="0.3">
      <c r="A1174" s="164"/>
      <c r="B1174" s="164"/>
      <c r="C1174" s="164"/>
    </row>
    <row r="1175" spans="1:3" ht="16.5" x14ac:dyDescent="0.3">
      <c r="A1175" s="164"/>
      <c r="B1175" s="164"/>
      <c r="C1175" s="164"/>
    </row>
    <row r="1176" spans="1:3" ht="16.5" x14ac:dyDescent="0.3">
      <c r="A1176" s="164"/>
      <c r="B1176" s="164"/>
      <c r="C1176" s="164"/>
    </row>
    <row r="1177" spans="1:3" ht="16.5" x14ac:dyDescent="0.3">
      <c r="A1177" s="164"/>
      <c r="B1177" s="164"/>
      <c r="C1177" s="164"/>
    </row>
    <row r="1178" spans="1:3" ht="16.5" x14ac:dyDescent="0.3">
      <c r="A1178" s="164"/>
      <c r="B1178" s="164"/>
      <c r="C1178" s="164"/>
    </row>
    <row r="1179" spans="1:3" ht="16.5" x14ac:dyDescent="0.3">
      <c r="A1179" s="164"/>
      <c r="B1179" s="164"/>
      <c r="C1179" s="164"/>
    </row>
    <row r="1180" spans="1:3" ht="16.5" x14ac:dyDescent="0.3">
      <c r="A1180" s="164"/>
      <c r="B1180" s="164"/>
      <c r="C1180" s="164"/>
    </row>
    <row r="1181" spans="1:3" ht="16.5" x14ac:dyDescent="0.3">
      <c r="A1181" s="164"/>
      <c r="B1181" s="164"/>
      <c r="C1181" s="164"/>
    </row>
    <row r="1182" spans="1:3" ht="16.5" x14ac:dyDescent="0.3">
      <c r="A1182" s="164"/>
      <c r="B1182" s="164"/>
      <c r="C1182" s="164"/>
    </row>
    <row r="1183" spans="1:3" ht="16.5" x14ac:dyDescent="0.3">
      <c r="A1183" s="164"/>
      <c r="B1183" s="164"/>
      <c r="C1183" s="164"/>
    </row>
    <row r="1184" spans="1:3" ht="16.5" x14ac:dyDescent="0.3">
      <c r="A1184" s="164"/>
      <c r="B1184" s="164"/>
      <c r="C1184" s="164"/>
    </row>
    <row r="1185" spans="1:3" ht="16.5" x14ac:dyDescent="0.3">
      <c r="A1185" s="164"/>
      <c r="B1185" s="164"/>
      <c r="C1185" s="164"/>
    </row>
    <row r="1186" spans="1:3" ht="16.5" x14ac:dyDescent="0.3">
      <c r="A1186" s="164"/>
      <c r="B1186" s="164"/>
      <c r="C1186" s="164"/>
    </row>
    <row r="1187" spans="1:3" ht="16.5" x14ac:dyDescent="0.3">
      <c r="A1187" s="164"/>
      <c r="B1187" s="164"/>
      <c r="C1187" s="164"/>
    </row>
    <row r="1188" spans="1:3" ht="16.5" x14ac:dyDescent="0.3">
      <c r="A1188" s="164"/>
      <c r="B1188" s="164"/>
      <c r="C1188" s="164"/>
    </row>
    <row r="1189" spans="1:3" ht="16.5" x14ac:dyDescent="0.3">
      <c r="A1189" s="164"/>
      <c r="B1189" s="164"/>
      <c r="C1189" s="164"/>
    </row>
    <row r="1190" spans="1:3" ht="16.5" x14ac:dyDescent="0.3">
      <c r="A1190" s="164"/>
      <c r="B1190" s="164"/>
      <c r="C1190" s="164"/>
    </row>
    <row r="1191" spans="1:3" ht="16.5" x14ac:dyDescent="0.3">
      <c r="A1191" s="164"/>
      <c r="B1191" s="164"/>
      <c r="C1191" s="164"/>
    </row>
    <row r="1192" spans="1:3" ht="16.5" x14ac:dyDescent="0.3">
      <c r="A1192" s="164"/>
      <c r="B1192" s="164"/>
      <c r="C1192" s="164"/>
    </row>
    <row r="1193" spans="1:3" ht="16.5" x14ac:dyDescent="0.3">
      <c r="A1193" s="164"/>
      <c r="B1193" s="164"/>
      <c r="C1193" s="164"/>
    </row>
    <row r="1194" spans="1:3" ht="16.5" x14ac:dyDescent="0.3">
      <c r="A1194" s="164"/>
      <c r="B1194" s="164"/>
      <c r="C1194" s="164"/>
    </row>
    <row r="1195" spans="1:3" ht="16.5" x14ac:dyDescent="0.3">
      <c r="A1195" s="164"/>
      <c r="B1195" s="164"/>
      <c r="C1195" s="164"/>
    </row>
    <row r="1196" spans="1:3" ht="16.5" x14ac:dyDescent="0.3">
      <c r="A1196" s="164"/>
      <c r="B1196" s="164"/>
      <c r="C1196" s="164"/>
    </row>
    <row r="1197" spans="1:3" ht="16.5" x14ac:dyDescent="0.3">
      <c r="A1197" s="164"/>
      <c r="B1197" s="164"/>
      <c r="C1197" s="164"/>
    </row>
    <row r="1198" spans="1:3" ht="16.5" x14ac:dyDescent="0.3">
      <c r="A1198" s="164"/>
      <c r="B1198" s="164"/>
      <c r="C1198" s="164"/>
    </row>
    <row r="1199" spans="1:3" ht="16.5" x14ac:dyDescent="0.3">
      <c r="A1199" s="164"/>
      <c r="B1199" s="164"/>
      <c r="C1199" s="164"/>
    </row>
    <row r="1200" spans="1:3" ht="16.5" x14ac:dyDescent="0.3">
      <c r="A1200" s="164"/>
      <c r="B1200" s="164"/>
      <c r="C1200" s="164"/>
    </row>
    <row r="1201" spans="1:3" ht="16.5" x14ac:dyDescent="0.3">
      <c r="A1201" s="164"/>
      <c r="B1201" s="164"/>
      <c r="C1201" s="164"/>
    </row>
    <row r="1202" spans="1:3" ht="16.5" x14ac:dyDescent="0.3">
      <c r="A1202" s="164"/>
      <c r="B1202" s="164"/>
      <c r="C1202" s="164"/>
    </row>
    <row r="1203" spans="1:3" ht="16.5" x14ac:dyDescent="0.3">
      <c r="A1203" s="164"/>
      <c r="B1203" s="164"/>
      <c r="C1203" s="164"/>
    </row>
    <row r="1204" spans="1:3" ht="16.5" x14ac:dyDescent="0.3">
      <c r="A1204" s="164"/>
      <c r="B1204" s="164"/>
      <c r="C1204" s="164"/>
    </row>
    <row r="1205" spans="1:3" ht="16.5" x14ac:dyDescent="0.3">
      <c r="A1205" s="164"/>
      <c r="B1205" s="164"/>
      <c r="C1205" s="164"/>
    </row>
    <row r="1206" spans="1:3" ht="16.5" x14ac:dyDescent="0.3">
      <c r="A1206" s="164"/>
      <c r="B1206" s="164"/>
      <c r="C1206" s="164"/>
    </row>
    <row r="1207" spans="1:3" ht="16.5" x14ac:dyDescent="0.3">
      <c r="A1207" s="164"/>
      <c r="B1207" s="164"/>
      <c r="C1207" s="164"/>
    </row>
    <row r="1208" spans="1:3" ht="16.5" x14ac:dyDescent="0.3">
      <c r="A1208" s="164"/>
      <c r="B1208" s="164"/>
      <c r="C1208" s="164"/>
    </row>
    <row r="1209" spans="1:3" ht="16.5" x14ac:dyDescent="0.3">
      <c r="A1209" s="164"/>
      <c r="B1209" s="164"/>
      <c r="C1209" s="164"/>
    </row>
    <row r="1210" spans="1:3" ht="16.5" x14ac:dyDescent="0.3">
      <c r="A1210" s="164"/>
      <c r="B1210" s="164"/>
      <c r="C1210" s="164"/>
    </row>
    <row r="1211" spans="1:3" ht="16.5" x14ac:dyDescent="0.3">
      <c r="A1211" s="164"/>
      <c r="B1211" s="164"/>
      <c r="C1211" s="164"/>
    </row>
    <row r="1212" spans="1:3" ht="16.5" x14ac:dyDescent="0.3">
      <c r="A1212" s="164"/>
      <c r="B1212" s="164"/>
      <c r="C1212" s="164"/>
    </row>
    <row r="1213" spans="1:3" ht="16.5" x14ac:dyDescent="0.3">
      <c r="A1213" s="164"/>
      <c r="B1213" s="164"/>
      <c r="C1213" s="164"/>
    </row>
    <row r="1214" spans="1:3" ht="16.5" x14ac:dyDescent="0.3">
      <c r="A1214" s="164"/>
      <c r="B1214" s="164"/>
      <c r="C1214" s="164"/>
    </row>
    <row r="1215" spans="1:3" ht="16.5" x14ac:dyDescent="0.3">
      <c r="A1215" s="164"/>
      <c r="B1215" s="164"/>
      <c r="C1215" s="164"/>
    </row>
    <row r="1216" spans="1:3" ht="16.5" x14ac:dyDescent="0.3">
      <c r="A1216" s="164"/>
      <c r="B1216" s="164"/>
      <c r="C1216" s="164"/>
    </row>
    <row r="1217" spans="1:3" ht="16.5" x14ac:dyDescent="0.3">
      <c r="A1217" s="164"/>
      <c r="B1217" s="164"/>
      <c r="C1217" s="164"/>
    </row>
    <row r="1218" spans="1:3" ht="16.5" x14ac:dyDescent="0.3">
      <c r="A1218" s="164"/>
      <c r="B1218" s="164"/>
      <c r="C1218" s="164"/>
    </row>
    <row r="1219" spans="1:3" ht="16.5" x14ac:dyDescent="0.3">
      <c r="A1219" s="164"/>
      <c r="B1219" s="164"/>
      <c r="C1219" s="164"/>
    </row>
    <row r="1220" spans="1:3" ht="16.5" x14ac:dyDescent="0.3">
      <c r="A1220" s="164"/>
      <c r="B1220" s="164"/>
      <c r="C1220" s="164"/>
    </row>
    <row r="1221" spans="1:3" ht="16.5" x14ac:dyDescent="0.3">
      <c r="A1221" s="164"/>
      <c r="B1221" s="164"/>
      <c r="C1221" s="164"/>
    </row>
    <row r="1222" spans="1:3" ht="16.5" x14ac:dyDescent="0.3">
      <c r="A1222" s="164"/>
      <c r="B1222" s="164"/>
      <c r="C1222" s="164"/>
    </row>
    <row r="1223" spans="1:3" ht="16.5" x14ac:dyDescent="0.3">
      <c r="A1223" s="164"/>
      <c r="B1223" s="164"/>
      <c r="C1223" s="164"/>
    </row>
    <row r="1224" spans="1:3" ht="16.5" x14ac:dyDescent="0.3">
      <c r="A1224" s="164"/>
      <c r="B1224" s="164"/>
      <c r="C1224" s="164"/>
    </row>
    <row r="1225" spans="1:3" ht="16.5" x14ac:dyDescent="0.3">
      <c r="A1225" s="164"/>
      <c r="B1225" s="164"/>
      <c r="C1225" s="164"/>
    </row>
    <row r="1226" spans="1:3" ht="16.5" x14ac:dyDescent="0.3">
      <c r="A1226" s="164"/>
      <c r="B1226" s="164"/>
      <c r="C1226" s="164"/>
    </row>
    <row r="1227" spans="1:3" ht="16.5" x14ac:dyDescent="0.3">
      <c r="A1227" s="164"/>
      <c r="B1227" s="164"/>
      <c r="C1227" s="164"/>
    </row>
    <row r="1228" spans="1:3" ht="16.5" x14ac:dyDescent="0.3">
      <c r="A1228" s="164"/>
      <c r="B1228" s="164"/>
      <c r="C1228" s="164"/>
    </row>
    <row r="1229" spans="1:3" ht="16.5" x14ac:dyDescent="0.3">
      <c r="A1229" s="164"/>
      <c r="B1229" s="164"/>
      <c r="C1229" s="164"/>
    </row>
    <row r="1230" spans="1:3" ht="16.5" x14ac:dyDescent="0.3">
      <c r="A1230" s="164"/>
      <c r="B1230" s="164"/>
      <c r="C1230" s="164"/>
    </row>
    <row r="1231" spans="1:3" ht="16.5" x14ac:dyDescent="0.3">
      <c r="A1231" s="164"/>
      <c r="B1231" s="164"/>
      <c r="C1231" s="164"/>
    </row>
    <row r="1232" spans="1:3" ht="16.5" x14ac:dyDescent="0.3">
      <c r="A1232" s="164"/>
      <c r="B1232" s="164"/>
      <c r="C1232" s="164"/>
    </row>
    <row r="1233" spans="1:3" ht="16.5" x14ac:dyDescent="0.3">
      <c r="A1233" s="164"/>
      <c r="B1233" s="164"/>
      <c r="C1233" s="164"/>
    </row>
    <row r="1234" spans="1:3" ht="16.5" x14ac:dyDescent="0.3">
      <c r="A1234" s="164"/>
      <c r="B1234" s="164"/>
      <c r="C1234" s="164"/>
    </row>
    <row r="1235" spans="1:3" ht="16.5" x14ac:dyDescent="0.3">
      <c r="A1235" s="164"/>
      <c r="B1235" s="164"/>
      <c r="C1235" s="164"/>
    </row>
    <row r="1236" spans="1:3" ht="16.5" x14ac:dyDescent="0.3">
      <c r="A1236" s="164"/>
      <c r="B1236" s="164"/>
      <c r="C1236" s="164"/>
    </row>
    <row r="1237" spans="1:3" ht="16.5" x14ac:dyDescent="0.3">
      <c r="A1237" s="164"/>
      <c r="B1237" s="164"/>
      <c r="C1237" s="164"/>
    </row>
    <row r="1238" spans="1:3" ht="16.5" x14ac:dyDescent="0.3">
      <c r="A1238" s="164"/>
      <c r="B1238" s="164"/>
      <c r="C1238" s="164"/>
    </row>
    <row r="1239" spans="1:3" ht="16.5" x14ac:dyDescent="0.3">
      <c r="A1239" s="164"/>
      <c r="B1239" s="164"/>
      <c r="C1239" s="164"/>
    </row>
    <row r="1240" spans="1:3" ht="16.5" x14ac:dyDescent="0.3">
      <c r="A1240" s="164"/>
      <c r="B1240" s="164"/>
      <c r="C1240" s="164"/>
    </row>
    <row r="1241" spans="1:3" ht="16.5" x14ac:dyDescent="0.3">
      <c r="A1241" s="164"/>
      <c r="B1241" s="164"/>
      <c r="C1241" s="164"/>
    </row>
    <row r="1242" spans="1:3" ht="16.5" x14ac:dyDescent="0.3">
      <c r="A1242" s="164"/>
      <c r="B1242" s="164"/>
      <c r="C1242" s="164"/>
    </row>
    <row r="1243" spans="1:3" ht="16.5" x14ac:dyDescent="0.3">
      <c r="A1243" s="164"/>
      <c r="B1243" s="164"/>
      <c r="C1243" s="164"/>
    </row>
    <row r="1244" spans="1:3" ht="16.5" x14ac:dyDescent="0.3">
      <c r="A1244" s="164"/>
      <c r="B1244" s="164"/>
      <c r="C1244" s="164"/>
    </row>
    <row r="1245" spans="1:3" ht="16.5" x14ac:dyDescent="0.3">
      <c r="A1245" s="164"/>
      <c r="B1245" s="164"/>
      <c r="C1245" s="164"/>
    </row>
    <row r="1246" spans="1:3" ht="16.5" x14ac:dyDescent="0.3">
      <c r="A1246" s="164"/>
      <c r="B1246" s="164"/>
      <c r="C1246" s="164"/>
    </row>
    <row r="1247" spans="1:3" ht="16.5" x14ac:dyDescent="0.3">
      <c r="A1247" s="164"/>
      <c r="B1247" s="164"/>
      <c r="C1247" s="164"/>
    </row>
    <row r="1248" spans="1:3" ht="16.5" x14ac:dyDescent="0.3">
      <c r="A1248" s="164"/>
      <c r="B1248" s="164"/>
      <c r="C1248" s="164"/>
    </row>
    <row r="1249" spans="1:3" ht="16.5" x14ac:dyDescent="0.3">
      <c r="A1249" s="164"/>
      <c r="B1249" s="164"/>
      <c r="C1249" s="164"/>
    </row>
    <row r="1250" spans="1:3" ht="16.5" x14ac:dyDescent="0.3">
      <c r="A1250" s="164"/>
      <c r="B1250" s="164"/>
      <c r="C1250" s="164"/>
    </row>
    <row r="1251" spans="1:3" ht="16.5" x14ac:dyDescent="0.3">
      <c r="A1251" s="164"/>
      <c r="B1251" s="164"/>
      <c r="C1251" s="164"/>
    </row>
    <row r="1252" spans="1:3" ht="16.5" x14ac:dyDescent="0.3">
      <c r="A1252" s="164"/>
      <c r="B1252" s="164"/>
      <c r="C1252" s="164"/>
    </row>
    <row r="1253" spans="1:3" ht="16.5" x14ac:dyDescent="0.3">
      <c r="A1253" s="164"/>
      <c r="B1253" s="164"/>
      <c r="C1253" s="164"/>
    </row>
    <row r="1254" spans="1:3" ht="16.5" x14ac:dyDescent="0.3">
      <c r="A1254" s="164"/>
      <c r="B1254" s="164"/>
      <c r="C1254" s="164"/>
    </row>
    <row r="1255" spans="1:3" ht="16.5" x14ac:dyDescent="0.3">
      <c r="A1255" s="164"/>
      <c r="B1255" s="164"/>
      <c r="C1255" s="164"/>
    </row>
    <row r="1256" spans="1:3" ht="16.5" x14ac:dyDescent="0.3">
      <c r="A1256" s="164"/>
      <c r="B1256" s="164"/>
      <c r="C1256" s="164"/>
    </row>
    <row r="1257" spans="1:3" ht="16.5" x14ac:dyDescent="0.3">
      <c r="A1257" s="164"/>
      <c r="B1257" s="164"/>
      <c r="C1257" s="164"/>
    </row>
    <row r="1258" spans="1:3" ht="16.5" x14ac:dyDescent="0.3">
      <c r="A1258" s="164"/>
      <c r="B1258" s="164"/>
      <c r="C1258" s="164"/>
    </row>
    <row r="1259" spans="1:3" ht="16.5" x14ac:dyDescent="0.3">
      <c r="A1259" s="164"/>
      <c r="B1259" s="164"/>
      <c r="C1259" s="164"/>
    </row>
    <row r="1260" spans="1:3" ht="16.5" x14ac:dyDescent="0.3">
      <c r="A1260" s="164"/>
      <c r="B1260" s="164"/>
      <c r="C1260" s="164"/>
    </row>
    <row r="1261" spans="1:3" ht="16.5" x14ac:dyDescent="0.3">
      <c r="A1261" s="164"/>
      <c r="B1261" s="164"/>
      <c r="C1261" s="164"/>
    </row>
    <row r="1262" spans="1:3" ht="16.5" x14ac:dyDescent="0.3">
      <c r="A1262" s="164"/>
      <c r="B1262" s="164"/>
      <c r="C1262" s="164"/>
    </row>
    <row r="1263" spans="1:3" ht="16.5" x14ac:dyDescent="0.3">
      <c r="A1263" s="164"/>
      <c r="B1263" s="164"/>
      <c r="C1263" s="164"/>
    </row>
    <row r="1264" spans="1:3" ht="16.5" x14ac:dyDescent="0.3">
      <c r="A1264" s="164"/>
      <c r="B1264" s="164"/>
      <c r="C1264" s="164"/>
    </row>
    <row r="1265" spans="1:3" ht="16.5" x14ac:dyDescent="0.3">
      <c r="A1265" s="164"/>
      <c r="B1265" s="164"/>
      <c r="C1265" s="164"/>
    </row>
    <row r="1266" spans="1:3" ht="16.5" x14ac:dyDescent="0.3">
      <c r="A1266" s="164"/>
      <c r="B1266" s="164"/>
      <c r="C1266" s="164"/>
    </row>
    <row r="1267" spans="1:3" ht="16.5" x14ac:dyDescent="0.3">
      <c r="A1267" s="164"/>
      <c r="B1267" s="164"/>
      <c r="C1267" s="164"/>
    </row>
    <row r="1268" spans="1:3" ht="16.5" x14ac:dyDescent="0.3">
      <c r="A1268" s="164"/>
      <c r="B1268" s="164"/>
      <c r="C1268" s="164"/>
    </row>
    <row r="1269" spans="1:3" ht="16.5" x14ac:dyDescent="0.3">
      <c r="A1269" s="164"/>
      <c r="B1269" s="164"/>
      <c r="C1269" s="164"/>
    </row>
    <row r="1270" spans="1:3" ht="16.5" x14ac:dyDescent="0.3">
      <c r="A1270" s="164"/>
      <c r="B1270" s="164"/>
      <c r="C1270" s="164"/>
    </row>
    <row r="1271" spans="1:3" ht="16.5" x14ac:dyDescent="0.3">
      <c r="A1271" s="164"/>
      <c r="B1271" s="164"/>
      <c r="C1271" s="164"/>
    </row>
    <row r="1272" spans="1:3" ht="16.5" x14ac:dyDescent="0.3">
      <c r="A1272" s="164"/>
      <c r="B1272" s="164"/>
      <c r="C1272" s="164"/>
    </row>
    <row r="1273" spans="1:3" ht="16.5" x14ac:dyDescent="0.3">
      <c r="A1273" s="164"/>
      <c r="B1273" s="164"/>
      <c r="C1273" s="164"/>
    </row>
    <row r="1274" spans="1:3" ht="16.5" x14ac:dyDescent="0.3">
      <c r="A1274" s="164"/>
      <c r="B1274" s="164"/>
      <c r="C1274" s="164"/>
    </row>
    <row r="1275" spans="1:3" ht="16.5" x14ac:dyDescent="0.3">
      <c r="A1275" s="164"/>
      <c r="B1275" s="164"/>
      <c r="C1275" s="164"/>
    </row>
    <row r="1276" spans="1:3" ht="16.5" x14ac:dyDescent="0.3">
      <c r="A1276" s="164"/>
      <c r="B1276" s="164"/>
      <c r="C1276" s="164"/>
    </row>
    <row r="1277" spans="1:3" ht="16.5" x14ac:dyDescent="0.3">
      <c r="A1277" s="164"/>
      <c r="B1277" s="164"/>
      <c r="C1277" s="164"/>
    </row>
    <row r="1278" spans="1:3" ht="16.5" x14ac:dyDescent="0.3">
      <c r="A1278" s="164"/>
      <c r="B1278" s="164"/>
      <c r="C1278" s="164"/>
    </row>
    <row r="1279" spans="1:3" ht="16.5" x14ac:dyDescent="0.3">
      <c r="A1279" s="164"/>
      <c r="B1279" s="164"/>
      <c r="C1279" s="164"/>
    </row>
    <row r="1280" spans="1:3" ht="16.5" x14ac:dyDescent="0.3">
      <c r="A1280" s="164"/>
      <c r="B1280" s="164"/>
      <c r="C1280" s="164"/>
    </row>
    <row r="1281" spans="1:3" ht="16.5" x14ac:dyDescent="0.3">
      <c r="A1281" s="164"/>
      <c r="B1281" s="164"/>
      <c r="C1281" s="164"/>
    </row>
    <row r="1282" spans="1:3" ht="16.5" x14ac:dyDescent="0.3">
      <c r="A1282" s="164"/>
      <c r="B1282" s="164"/>
      <c r="C1282" s="164"/>
    </row>
    <row r="1283" spans="1:3" ht="16.5" x14ac:dyDescent="0.3">
      <c r="A1283" s="164"/>
      <c r="B1283" s="164"/>
      <c r="C1283" s="164"/>
    </row>
    <row r="1284" spans="1:3" ht="16.5" x14ac:dyDescent="0.3">
      <c r="A1284" s="164"/>
      <c r="B1284" s="164"/>
      <c r="C1284" s="164"/>
    </row>
    <row r="1285" spans="1:3" ht="16.5" x14ac:dyDescent="0.3">
      <c r="A1285" s="164"/>
      <c r="B1285" s="164"/>
      <c r="C1285" s="164"/>
    </row>
    <row r="1286" spans="1:3" ht="16.5" x14ac:dyDescent="0.3">
      <c r="A1286" s="164"/>
      <c r="B1286" s="164"/>
      <c r="C1286" s="164"/>
    </row>
    <row r="1287" spans="1:3" ht="16.5" x14ac:dyDescent="0.3">
      <c r="A1287" s="164"/>
      <c r="B1287" s="164"/>
      <c r="C1287" s="164"/>
    </row>
    <row r="1288" spans="1:3" ht="16.5" x14ac:dyDescent="0.3">
      <c r="A1288" s="164"/>
      <c r="B1288" s="164"/>
      <c r="C1288" s="164"/>
    </row>
    <row r="1289" spans="1:3" ht="16.5" x14ac:dyDescent="0.3">
      <c r="A1289" s="164"/>
      <c r="B1289" s="164"/>
      <c r="C1289" s="164"/>
    </row>
    <row r="1290" spans="1:3" ht="16.5" x14ac:dyDescent="0.3">
      <c r="A1290" s="164"/>
      <c r="B1290" s="164"/>
      <c r="C1290" s="164"/>
    </row>
    <row r="1291" spans="1:3" ht="16.5" x14ac:dyDescent="0.3">
      <c r="A1291" s="164"/>
      <c r="B1291" s="164"/>
      <c r="C1291" s="164"/>
    </row>
    <row r="1292" spans="1:3" ht="16.5" x14ac:dyDescent="0.3">
      <c r="A1292" s="164"/>
      <c r="B1292" s="164"/>
      <c r="C1292" s="164"/>
    </row>
    <row r="1293" spans="1:3" ht="16.5" x14ac:dyDescent="0.3">
      <c r="A1293" s="164"/>
      <c r="B1293" s="164"/>
      <c r="C1293" s="164"/>
    </row>
    <row r="1294" spans="1:3" ht="16.5" x14ac:dyDescent="0.3">
      <c r="A1294" s="164"/>
      <c r="B1294" s="164"/>
      <c r="C1294" s="164"/>
    </row>
    <row r="1295" spans="1:3" ht="16.5" x14ac:dyDescent="0.3">
      <c r="A1295" s="164"/>
      <c r="B1295" s="164"/>
      <c r="C1295" s="164"/>
    </row>
    <row r="1296" spans="1:3" ht="16.5" x14ac:dyDescent="0.3">
      <c r="A1296" s="164"/>
      <c r="B1296" s="164"/>
      <c r="C1296" s="164"/>
    </row>
    <row r="1297" spans="1:3" ht="16.5" x14ac:dyDescent="0.3">
      <c r="A1297" s="164"/>
      <c r="B1297" s="164"/>
      <c r="C1297" s="164"/>
    </row>
    <row r="1298" spans="1:3" ht="16.5" x14ac:dyDescent="0.3">
      <c r="A1298" s="164"/>
      <c r="B1298" s="164"/>
      <c r="C1298" s="164"/>
    </row>
    <row r="1299" spans="1:3" ht="16.5" x14ac:dyDescent="0.3">
      <c r="A1299" s="164"/>
      <c r="B1299" s="164"/>
      <c r="C1299" s="164"/>
    </row>
    <row r="1300" spans="1:3" ht="16.5" x14ac:dyDescent="0.3">
      <c r="A1300" s="164"/>
      <c r="B1300" s="164"/>
      <c r="C1300" s="164"/>
    </row>
    <row r="1301" spans="1:3" ht="16.5" x14ac:dyDescent="0.3">
      <c r="A1301" s="164"/>
      <c r="B1301" s="164"/>
      <c r="C1301" s="164"/>
    </row>
    <row r="1302" spans="1:3" ht="16.5" x14ac:dyDescent="0.3">
      <c r="A1302" s="164"/>
      <c r="B1302" s="164"/>
      <c r="C1302" s="164"/>
    </row>
    <row r="1303" spans="1:3" ht="16.5" x14ac:dyDescent="0.3">
      <c r="A1303" s="164"/>
      <c r="B1303" s="164"/>
      <c r="C1303" s="164"/>
    </row>
    <row r="1304" spans="1:3" ht="16.5" x14ac:dyDescent="0.3">
      <c r="A1304" s="164"/>
      <c r="B1304" s="164"/>
      <c r="C1304" s="164"/>
    </row>
    <row r="1305" spans="1:3" ht="16.5" x14ac:dyDescent="0.3">
      <c r="A1305" s="164"/>
      <c r="B1305" s="164"/>
      <c r="C1305" s="164"/>
    </row>
    <row r="1306" spans="1:3" ht="16.5" x14ac:dyDescent="0.3">
      <c r="A1306" s="164"/>
      <c r="B1306" s="164"/>
      <c r="C1306" s="164"/>
    </row>
    <row r="1307" spans="1:3" ht="16.5" x14ac:dyDescent="0.3">
      <c r="A1307" s="164"/>
      <c r="B1307" s="164"/>
      <c r="C1307" s="164"/>
    </row>
    <row r="1308" spans="1:3" ht="16.5" x14ac:dyDescent="0.3">
      <c r="A1308" s="164"/>
      <c r="B1308" s="164"/>
      <c r="C1308" s="164"/>
    </row>
    <row r="1309" spans="1:3" ht="16.5" x14ac:dyDescent="0.3">
      <c r="A1309" s="164"/>
      <c r="B1309" s="164"/>
      <c r="C1309" s="164"/>
    </row>
    <row r="1310" spans="1:3" ht="16.5" x14ac:dyDescent="0.3">
      <c r="A1310" s="164"/>
      <c r="B1310" s="164"/>
      <c r="C1310" s="164"/>
    </row>
    <row r="1311" spans="1:3" ht="16.5" x14ac:dyDescent="0.3">
      <c r="A1311" s="164"/>
      <c r="B1311" s="164"/>
      <c r="C1311" s="164"/>
    </row>
    <row r="1312" spans="1:3" ht="16.5" x14ac:dyDescent="0.3">
      <c r="A1312" s="164"/>
      <c r="B1312" s="164"/>
      <c r="C1312" s="164"/>
    </row>
    <row r="1313" spans="1:3" ht="16.5" x14ac:dyDescent="0.3">
      <c r="A1313" s="164"/>
      <c r="B1313" s="164"/>
      <c r="C1313" s="164"/>
    </row>
    <row r="1314" spans="1:3" ht="16.5" x14ac:dyDescent="0.3">
      <c r="A1314" s="164"/>
      <c r="B1314" s="164"/>
      <c r="C1314" s="164"/>
    </row>
    <row r="1315" spans="1:3" ht="16.5" x14ac:dyDescent="0.3">
      <c r="A1315" s="164"/>
      <c r="B1315" s="164"/>
      <c r="C1315" s="164"/>
    </row>
    <row r="1316" spans="1:3" ht="16.5" x14ac:dyDescent="0.3">
      <c r="A1316" s="164"/>
      <c r="B1316" s="164"/>
      <c r="C1316" s="164"/>
    </row>
    <row r="1317" spans="1:3" ht="16.5" x14ac:dyDescent="0.3">
      <c r="A1317" s="164"/>
      <c r="B1317" s="164"/>
      <c r="C1317" s="164"/>
    </row>
    <row r="1318" spans="1:3" ht="16.5" x14ac:dyDescent="0.3">
      <c r="A1318" s="164"/>
      <c r="B1318" s="164"/>
      <c r="C1318" s="164"/>
    </row>
    <row r="1319" spans="1:3" ht="16.5" x14ac:dyDescent="0.3">
      <c r="A1319" s="164"/>
      <c r="B1319" s="164"/>
      <c r="C1319" s="164"/>
    </row>
    <row r="1320" spans="1:3" ht="16.5" x14ac:dyDescent="0.3">
      <c r="A1320" s="164"/>
      <c r="B1320" s="164"/>
      <c r="C1320" s="164"/>
    </row>
    <row r="1321" spans="1:3" ht="16.5" x14ac:dyDescent="0.3">
      <c r="A1321" s="164"/>
      <c r="B1321" s="164"/>
      <c r="C1321" s="164"/>
    </row>
    <row r="1322" spans="1:3" ht="16.5" x14ac:dyDescent="0.3">
      <c r="A1322" s="164"/>
      <c r="B1322" s="164"/>
      <c r="C1322" s="164"/>
    </row>
    <row r="1323" spans="1:3" ht="16.5" x14ac:dyDescent="0.3">
      <c r="A1323" s="164"/>
      <c r="B1323" s="164"/>
      <c r="C1323" s="164"/>
    </row>
    <row r="1324" spans="1:3" ht="16.5" x14ac:dyDescent="0.3">
      <c r="A1324" s="164"/>
      <c r="B1324" s="164"/>
      <c r="C1324" s="164"/>
    </row>
    <row r="1325" spans="1:3" ht="16.5" x14ac:dyDescent="0.3">
      <c r="A1325" s="164"/>
      <c r="B1325" s="164"/>
      <c r="C1325" s="164"/>
    </row>
    <row r="1326" spans="1:3" ht="16.5" x14ac:dyDescent="0.3">
      <c r="A1326" s="164"/>
      <c r="B1326" s="164"/>
      <c r="C1326" s="164"/>
    </row>
    <row r="1327" spans="1:3" ht="16.5" x14ac:dyDescent="0.3">
      <c r="A1327" s="164"/>
      <c r="B1327" s="164"/>
      <c r="C1327" s="164"/>
    </row>
    <row r="1328" spans="1:3" ht="16.5" x14ac:dyDescent="0.3">
      <c r="A1328" s="164"/>
      <c r="B1328" s="164"/>
      <c r="C1328" s="164"/>
    </row>
    <row r="1329" spans="1:3" ht="16.5" x14ac:dyDescent="0.3">
      <c r="A1329" s="164"/>
      <c r="B1329" s="164"/>
      <c r="C1329" s="164"/>
    </row>
    <row r="1330" spans="1:3" ht="16.5" x14ac:dyDescent="0.3">
      <c r="A1330" s="164"/>
      <c r="B1330" s="164"/>
      <c r="C1330" s="164"/>
    </row>
    <row r="1331" spans="1:3" ht="16.5" x14ac:dyDescent="0.3">
      <c r="A1331" s="164"/>
      <c r="B1331" s="164"/>
      <c r="C1331" s="164"/>
    </row>
    <row r="1332" spans="1:3" ht="16.5" x14ac:dyDescent="0.3">
      <c r="A1332" s="164"/>
      <c r="B1332" s="164"/>
      <c r="C1332" s="164"/>
    </row>
    <row r="1333" spans="1:3" ht="16.5" x14ac:dyDescent="0.3">
      <c r="A1333" s="164"/>
      <c r="B1333" s="164"/>
      <c r="C1333" s="164"/>
    </row>
    <row r="1334" spans="1:3" ht="16.5" x14ac:dyDescent="0.3">
      <c r="A1334" s="164"/>
      <c r="B1334" s="164"/>
      <c r="C1334" s="164"/>
    </row>
    <row r="1335" spans="1:3" ht="16.5" x14ac:dyDescent="0.3">
      <c r="A1335" s="164"/>
      <c r="B1335" s="164"/>
      <c r="C1335" s="164"/>
    </row>
    <row r="1336" spans="1:3" ht="16.5" x14ac:dyDescent="0.3">
      <c r="A1336" s="164"/>
      <c r="B1336" s="164"/>
      <c r="C1336" s="164"/>
    </row>
    <row r="1337" spans="1:3" ht="16.5" x14ac:dyDescent="0.3">
      <c r="A1337" s="164"/>
      <c r="B1337" s="164"/>
      <c r="C1337" s="164"/>
    </row>
    <row r="1338" spans="1:3" ht="16.5" x14ac:dyDescent="0.3">
      <c r="A1338" s="164"/>
      <c r="B1338" s="164"/>
      <c r="C1338" s="164"/>
    </row>
    <row r="1339" spans="1:3" ht="16.5" x14ac:dyDescent="0.3">
      <c r="A1339" s="164"/>
      <c r="B1339" s="164"/>
      <c r="C1339" s="164"/>
    </row>
    <row r="1340" spans="1:3" ht="16.5" x14ac:dyDescent="0.3">
      <c r="A1340" s="164"/>
      <c r="B1340" s="164"/>
      <c r="C1340" s="164"/>
    </row>
    <row r="1341" spans="1:3" ht="16.5" x14ac:dyDescent="0.3">
      <c r="A1341" s="164"/>
      <c r="B1341" s="164"/>
      <c r="C1341" s="164"/>
    </row>
    <row r="1342" spans="1:3" ht="16.5" x14ac:dyDescent="0.3">
      <c r="A1342" s="164"/>
      <c r="B1342" s="164"/>
      <c r="C1342" s="164"/>
    </row>
    <row r="1343" spans="1:3" ht="16.5" x14ac:dyDescent="0.3">
      <c r="A1343" s="164"/>
      <c r="B1343" s="164"/>
      <c r="C1343" s="164"/>
    </row>
    <row r="1344" spans="1:3" ht="16.5" x14ac:dyDescent="0.3">
      <c r="A1344" s="164"/>
      <c r="B1344" s="164"/>
      <c r="C1344" s="164"/>
    </row>
    <row r="1345" spans="1:3" ht="16.5" x14ac:dyDescent="0.3">
      <c r="A1345" s="164"/>
      <c r="B1345" s="164"/>
      <c r="C1345" s="164"/>
    </row>
    <row r="1346" spans="1:3" ht="16.5" x14ac:dyDescent="0.3">
      <c r="A1346" s="164"/>
      <c r="B1346" s="164"/>
      <c r="C1346" s="164"/>
    </row>
    <row r="1347" spans="1:3" ht="16.5" x14ac:dyDescent="0.3">
      <c r="A1347" s="164"/>
      <c r="B1347" s="164"/>
      <c r="C1347" s="164"/>
    </row>
    <row r="1348" spans="1:3" ht="16.5" x14ac:dyDescent="0.3">
      <c r="A1348" s="164"/>
      <c r="B1348" s="164"/>
      <c r="C1348" s="164"/>
    </row>
    <row r="1349" spans="1:3" ht="16.5" x14ac:dyDescent="0.3">
      <c r="A1349" s="164"/>
      <c r="B1349" s="164"/>
      <c r="C1349" s="164"/>
    </row>
    <row r="1350" spans="1:3" ht="16.5" x14ac:dyDescent="0.3">
      <c r="A1350" s="164"/>
      <c r="B1350" s="164"/>
      <c r="C1350" s="164"/>
    </row>
    <row r="1351" spans="1:3" ht="16.5" x14ac:dyDescent="0.3">
      <c r="A1351" s="164"/>
      <c r="B1351" s="164"/>
      <c r="C1351" s="164"/>
    </row>
    <row r="1352" spans="1:3" ht="16.5" x14ac:dyDescent="0.3">
      <c r="A1352" s="164"/>
      <c r="B1352" s="164"/>
      <c r="C1352" s="164"/>
    </row>
    <row r="1353" spans="1:3" ht="16.5" x14ac:dyDescent="0.3">
      <c r="A1353" s="164"/>
      <c r="B1353" s="164"/>
      <c r="C1353" s="164"/>
    </row>
    <row r="1354" spans="1:3" ht="16.5" x14ac:dyDescent="0.3">
      <c r="A1354" s="164"/>
      <c r="B1354" s="164"/>
      <c r="C1354" s="164"/>
    </row>
    <row r="1355" spans="1:3" ht="16.5" x14ac:dyDescent="0.3">
      <c r="A1355" s="164"/>
      <c r="B1355" s="164"/>
      <c r="C1355" s="164"/>
    </row>
    <row r="1356" spans="1:3" ht="16.5" x14ac:dyDescent="0.3">
      <c r="A1356" s="164"/>
      <c r="B1356" s="164"/>
      <c r="C1356" s="164"/>
    </row>
    <row r="1357" spans="1:3" ht="16.5" x14ac:dyDescent="0.3">
      <c r="A1357" s="164"/>
      <c r="B1357" s="164"/>
      <c r="C1357" s="164"/>
    </row>
    <row r="1358" spans="1:3" ht="16.5" x14ac:dyDescent="0.3">
      <c r="A1358" s="164"/>
      <c r="B1358" s="164"/>
      <c r="C1358" s="164"/>
    </row>
    <row r="1359" spans="1:3" ht="16.5" x14ac:dyDescent="0.3">
      <c r="A1359" s="164"/>
      <c r="B1359" s="164"/>
      <c r="C1359" s="164"/>
    </row>
    <row r="1360" spans="1:3" ht="16.5" x14ac:dyDescent="0.3">
      <c r="A1360" s="164"/>
      <c r="B1360" s="164"/>
      <c r="C1360" s="164"/>
    </row>
    <row r="1361" spans="1:3" ht="16.5" x14ac:dyDescent="0.3">
      <c r="A1361" s="164"/>
      <c r="B1361" s="164"/>
      <c r="C1361" s="164"/>
    </row>
    <row r="1362" spans="1:3" ht="16.5" x14ac:dyDescent="0.3">
      <c r="A1362" s="164"/>
      <c r="B1362" s="164"/>
      <c r="C1362" s="164"/>
    </row>
    <row r="1363" spans="1:3" ht="16.5" x14ac:dyDescent="0.3">
      <c r="A1363" s="164"/>
      <c r="B1363" s="164"/>
      <c r="C1363" s="164"/>
    </row>
    <row r="1364" spans="1:3" ht="16.5" x14ac:dyDescent="0.3">
      <c r="A1364" s="164"/>
      <c r="B1364" s="164"/>
      <c r="C1364" s="164"/>
    </row>
    <row r="1365" spans="1:3" ht="16.5" x14ac:dyDescent="0.3">
      <c r="A1365" s="164"/>
      <c r="B1365" s="164"/>
      <c r="C1365" s="164"/>
    </row>
    <row r="1366" spans="1:3" ht="16.5" x14ac:dyDescent="0.3">
      <c r="A1366" s="164"/>
      <c r="B1366" s="164"/>
      <c r="C1366" s="164"/>
    </row>
    <row r="1367" spans="1:3" ht="16.5" x14ac:dyDescent="0.3">
      <c r="A1367" s="164"/>
      <c r="B1367" s="164"/>
      <c r="C1367" s="164"/>
    </row>
    <row r="1368" spans="1:3" ht="16.5" x14ac:dyDescent="0.3">
      <c r="A1368" s="164"/>
      <c r="B1368" s="164"/>
      <c r="C1368" s="164"/>
    </row>
    <row r="1369" spans="1:3" ht="16.5" x14ac:dyDescent="0.3">
      <c r="A1369" s="164"/>
      <c r="B1369" s="164"/>
      <c r="C1369" s="164"/>
    </row>
    <row r="1370" spans="1:3" ht="16.5" x14ac:dyDescent="0.3">
      <c r="A1370" s="164"/>
      <c r="B1370" s="164"/>
      <c r="C1370" s="164"/>
    </row>
    <row r="1371" spans="1:3" ht="16.5" x14ac:dyDescent="0.3">
      <c r="A1371" s="164"/>
      <c r="B1371" s="164"/>
      <c r="C1371" s="164"/>
    </row>
    <row r="1372" spans="1:3" ht="16.5" x14ac:dyDescent="0.3">
      <c r="A1372" s="164"/>
      <c r="B1372" s="164"/>
      <c r="C1372" s="164"/>
    </row>
    <row r="1373" spans="1:3" ht="16.5" x14ac:dyDescent="0.3">
      <c r="A1373" s="164"/>
      <c r="B1373" s="164"/>
      <c r="C1373" s="164"/>
    </row>
    <row r="1374" spans="1:3" ht="16.5" x14ac:dyDescent="0.3">
      <c r="A1374" s="164"/>
      <c r="B1374" s="164"/>
      <c r="C1374" s="164"/>
    </row>
    <row r="1375" spans="1:3" ht="16.5" x14ac:dyDescent="0.3">
      <c r="A1375" s="164"/>
      <c r="B1375" s="164"/>
      <c r="C1375" s="164"/>
    </row>
    <row r="1376" spans="1:3" ht="16.5" x14ac:dyDescent="0.3">
      <c r="A1376" s="164"/>
      <c r="B1376" s="164"/>
      <c r="C1376" s="164"/>
    </row>
    <row r="1377" spans="1:3" ht="16.5" x14ac:dyDescent="0.3">
      <c r="A1377" s="164"/>
      <c r="B1377" s="164"/>
      <c r="C1377" s="164"/>
    </row>
    <row r="1378" spans="1:3" ht="16.5" x14ac:dyDescent="0.3">
      <c r="A1378" s="164"/>
      <c r="B1378" s="164"/>
      <c r="C1378" s="164"/>
    </row>
    <row r="1379" spans="1:3" ht="16.5" x14ac:dyDescent="0.3">
      <c r="A1379" s="164"/>
      <c r="B1379" s="164"/>
      <c r="C1379" s="164"/>
    </row>
    <row r="1380" spans="1:3" ht="16.5" x14ac:dyDescent="0.3">
      <c r="A1380" s="164"/>
      <c r="B1380" s="164"/>
      <c r="C1380" s="164"/>
    </row>
    <row r="1381" spans="1:3" ht="16.5" x14ac:dyDescent="0.3">
      <c r="A1381" s="164"/>
      <c r="B1381" s="164"/>
      <c r="C1381" s="164"/>
    </row>
    <row r="1382" spans="1:3" ht="16.5" x14ac:dyDescent="0.3">
      <c r="A1382" s="164"/>
      <c r="B1382" s="164"/>
      <c r="C1382" s="164"/>
    </row>
    <row r="1383" spans="1:3" ht="16.5" x14ac:dyDescent="0.3">
      <c r="A1383" s="164"/>
      <c r="B1383" s="164"/>
      <c r="C1383" s="164"/>
    </row>
    <row r="1384" spans="1:3" ht="16.5" x14ac:dyDescent="0.3">
      <c r="A1384" s="164"/>
      <c r="B1384" s="164"/>
      <c r="C1384" s="164"/>
    </row>
    <row r="1385" spans="1:3" ht="16.5" x14ac:dyDescent="0.3">
      <c r="A1385" s="164"/>
      <c r="B1385" s="164"/>
      <c r="C1385" s="164"/>
    </row>
    <row r="1386" spans="1:3" ht="16.5" x14ac:dyDescent="0.3">
      <c r="A1386" s="164"/>
      <c r="B1386" s="164"/>
      <c r="C1386" s="164"/>
    </row>
    <row r="1387" spans="1:3" ht="16.5" x14ac:dyDescent="0.3">
      <c r="A1387" s="164"/>
      <c r="B1387" s="164"/>
      <c r="C1387" s="164"/>
    </row>
    <row r="1388" spans="1:3" ht="16.5" x14ac:dyDescent="0.3">
      <c r="A1388" s="164"/>
      <c r="B1388" s="164"/>
      <c r="C1388" s="164"/>
    </row>
    <row r="1389" spans="1:3" ht="16.5" x14ac:dyDescent="0.3">
      <c r="A1389" s="164"/>
      <c r="B1389" s="164"/>
      <c r="C1389" s="164"/>
    </row>
    <row r="1390" spans="1:3" ht="16.5" x14ac:dyDescent="0.3">
      <c r="A1390" s="164"/>
      <c r="B1390" s="164"/>
      <c r="C1390" s="164"/>
    </row>
    <row r="1391" spans="1:3" ht="16.5" x14ac:dyDescent="0.3">
      <c r="A1391" s="164"/>
      <c r="B1391" s="164"/>
      <c r="C1391" s="164"/>
    </row>
    <row r="1392" spans="1:3" ht="16.5" x14ac:dyDescent="0.3">
      <c r="A1392" s="164"/>
      <c r="B1392" s="164"/>
      <c r="C1392" s="164"/>
    </row>
    <row r="1393" spans="1:3" ht="16.5" x14ac:dyDescent="0.3">
      <c r="A1393" s="164"/>
      <c r="B1393" s="164"/>
      <c r="C1393" s="164"/>
    </row>
    <row r="1394" spans="1:3" ht="16.5" x14ac:dyDescent="0.3">
      <c r="A1394" s="164"/>
      <c r="B1394" s="164"/>
      <c r="C1394" s="164"/>
    </row>
    <row r="1395" spans="1:3" ht="16.5" x14ac:dyDescent="0.3">
      <c r="A1395" s="164"/>
      <c r="B1395" s="164"/>
      <c r="C1395" s="164"/>
    </row>
    <row r="1396" spans="1:3" ht="16.5" x14ac:dyDescent="0.3">
      <c r="A1396" s="164"/>
      <c r="B1396" s="164"/>
      <c r="C1396" s="164"/>
    </row>
    <row r="1397" spans="1:3" ht="16.5" x14ac:dyDescent="0.3">
      <c r="A1397" s="164"/>
      <c r="B1397" s="164"/>
      <c r="C1397" s="164"/>
    </row>
    <row r="1398" spans="1:3" ht="16.5" x14ac:dyDescent="0.3">
      <c r="A1398" s="164"/>
      <c r="B1398" s="164"/>
      <c r="C1398" s="164"/>
    </row>
    <row r="1399" spans="1:3" ht="16.5" x14ac:dyDescent="0.3">
      <c r="A1399" s="164"/>
      <c r="B1399" s="164"/>
      <c r="C1399" s="164"/>
    </row>
    <row r="1400" spans="1:3" ht="16.5" x14ac:dyDescent="0.3">
      <c r="A1400" s="164"/>
      <c r="B1400" s="164"/>
      <c r="C1400" s="164"/>
    </row>
    <row r="1401" spans="1:3" ht="16.5" x14ac:dyDescent="0.3">
      <c r="A1401" s="164"/>
      <c r="B1401" s="164"/>
      <c r="C1401" s="164"/>
    </row>
    <row r="1402" spans="1:3" ht="16.5" x14ac:dyDescent="0.3">
      <c r="A1402" s="164"/>
      <c r="B1402" s="164"/>
      <c r="C1402" s="164"/>
    </row>
    <row r="1403" spans="1:3" ht="16.5" x14ac:dyDescent="0.3">
      <c r="A1403" s="164"/>
      <c r="B1403" s="164"/>
      <c r="C1403" s="164"/>
    </row>
    <row r="1404" spans="1:3" ht="16.5" x14ac:dyDescent="0.3">
      <c r="A1404" s="164"/>
      <c r="B1404" s="164"/>
      <c r="C1404" s="164"/>
    </row>
    <row r="1405" spans="1:3" ht="16.5" x14ac:dyDescent="0.3">
      <c r="A1405" s="164"/>
      <c r="B1405" s="164"/>
      <c r="C1405" s="164"/>
    </row>
    <row r="1406" spans="1:3" ht="16.5" x14ac:dyDescent="0.3">
      <c r="A1406" s="164"/>
      <c r="B1406" s="164"/>
      <c r="C1406" s="164"/>
    </row>
    <row r="1407" spans="1:3" ht="16.5" x14ac:dyDescent="0.3">
      <c r="A1407" s="164"/>
      <c r="B1407" s="164"/>
      <c r="C1407" s="164"/>
    </row>
    <row r="1408" spans="1:3" ht="16.5" x14ac:dyDescent="0.3">
      <c r="A1408" s="164"/>
      <c r="B1408" s="164"/>
      <c r="C1408" s="164"/>
    </row>
    <row r="1409" spans="1:3" ht="16.5" x14ac:dyDescent="0.3">
      <c r="A1409" s="164"/>
      <c r="B1409" s="164"/>
      <c r="C1409" s="164"/>
    </row>
    <row r="1410" spans="1:3" ht="16.5" x14ac:dyDescent="0.3">
      <c r="A1410" s="164"/>
      <c r="B1410" s="164"/>
      <c r="C1410" s="164"/>
    </row>
    <row r="1411" spans="1:3" ht="16.5" x14ac:dyDescent="0.3">
      <c r="A1411" s="164"/>
      <c r="B1411" s="164"/>
      <c r="C1411" s="164"/>
    </row>
    <row r="1412" spans="1:3" ht="16.5" x14ac:dyDescent="0.3">
      <c r="A1412" s="164"/>
      <c r="B1412" s="164"/>
      <c r="C1412" s="164"/>
    </row>
    <row r="1413" spans="1:3" ht="16.5" x14ac:dyDescent="0.3">
      <c r="A1413" s="164"/>
      <c r="B1413" s="164"/>
      <c r="C1413" s="164"/>
    </row>
    <row r="1414" spans="1:3" ht="16.5" x14ac:dyDescent="0.3">
      <c r="A1414" s="164"/>
      <c r="B1414" s="164"/>
      <c r="C1414" s="164"/>
    </row>
    <row r="1415" spans="1:3" ht="16.5" x14ac:dyDescent="0.3">
      <c r="A1415" s="164"/>
      <c r="B1415" s="164"/>
      <c r="C1415" s="164"/>
    </row>
    <row r="1416" spans="1:3" ht="16.5" x14ac:dyDescent="0.3">
      <c r="A1416" s="164"/>
      <c r="B1416" s="164"/>
      <c r="C1416" s="164"/>
    </row>
    <row r="1417" spans="1:3" ht="16.5" x14ac:dyDescent="0.3">
      <c r="A1417" s="164"/>
      <c r="B1417" s="164"/>
      <c r="C1417" s="164"/>
    </row>
    <row r="1418" spans="1:3" ht="16.5" x14ac:dyDescent="0.3">
      <c r="A1418" s="164"/>
      <c r="B1418" s="164"/>
      <c r="C1418" s="164"/>
    </row>
    <row r="1419" spans="1:3" ht="16.5" x14ac:dyDescent="0.3">
      <c r="A1419" s="164"/>
      <c r="B1419" s="164"/>
      <c r="C1419" s="164"/>
    </row>
    <row r="1420" spans="1:3" ht="16.5" x14ac:dyDescent="0.3">
      <c r="A1420" s="164"/>
      <c r="B1420" s="164"/>
      <c r="C1420" s="164"/>
    </row>
    <row r="1421" spans="1:3" ht="16.5" x14ac:dyDescent="0.3">
      <c r="A1421" s="164"/>
      <c r="B1421" s="164"/>
      <c r="C1421" s="164"/>
    </row>
    <row r="1422" spans="1:3" ht="16.5" x14ac:dyDescent="0.3">
      <c r="A1422" s="164"/>
      <c r="B1422" s="164"/>
      <c r="C1422" s="164"/>
    </row>
    <row r="1423" spans="1:3" ht="16.5" x14ac:dyDescent="0.3">
      <c r="A1423" s="164"/>
      <c r="B1423" s="164"/>
      <c r="C1423" s="164"/>
    </row>
    <row r="1424" spans="1:3" ht="16.5" x14ac:dyDescent="0.3">
      <c r="A1424" s="164"/>
      <c r="B1424" s="164"/>
      <c r="C1424" s="164"/>
    </row>
  </sheetData>
  <sheetProtection password="8429" sheet="1" objects="1" scenarios="1"/>
  <mergeCells count="1">
    <mergeCell ref="A3:C3"/>
  </mergeCells>
  <phoneticPr fontId="3" type="noConversion"/>
  <printOptions horizontalCentered="1" verticalCentered="1"/>
  <pageMargins left="0.75" right="0.75" top="0.47" bottom="0.62" header="0" footer="0"/>
  <pageSetup scale="65" orientation="portrait" r:id="rId1"/>
  <headerFooter alignWithMargins="0"/>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4"/>
  <dimension ref="A1:H46"/>
  <sheetViews>
    <sheetView topLeftCell="A11" workbookViewId="0">
      <selection activeCell="D44" sqref="D44"/>
    </sheetView>
  </sheetViews>
  <sheetFormatPr baseColWidth="10" defaultRowHeight="12.75" x14ac:dyDescent="0.2"/>
  <cols>
    <col min="1" max="1" width="5.5703125" customWidth="1"/>
    <col min="2" max="2" width="51.85546875" customWidth="1"/>
    <col min="3" max="4" width="18.28515625" customWidth="1"/>
    <col min="5" max="6" width="16.140625" customWidth="1"/>
    <col min="7" max="7" width="18" customWidth="1"/>
    <col min="8" max="8" width="17.85546875" customWidth="1"/>
  </cols>
  <sheetData>
    <row r="1" spans="1:8" ht="15.75" x14ac:dyDescent="0.25">
      <c r="A1" s="775" t="s">
        <v>595</v>
      </c>
      <c r="B1" s="775"/>
      <c r="C1" s="775"/>
      <c r="D1" s="775"/>
      <c r="E1" s="775"/>
      <c r="F1" s="600"/>
    </row>
    <row r="2" spans="1:8" ht="15.75" x14ac:dyDescent="0.25">
      <c r="A2" s="775" t="str">
        <f>+'LISTA DE HOJAS'!A1</f>
        <v>MUNICIPALIDAD DE TARRAZU</v>
      </c>
      <c r="B2" s="775"/>
      <c r="C2" s="775"/>
      <c r="D2" s="775"/>
      <c r="E2" s="775"/>
      <c r="F2" s="600"/>
    </row>
    <row r="3" spans="1:8" ht="15.75" customHeight="1" x14ac:dyDescent="0.2">
      <c r="A3" s="809" t="s">
        <v>607</v>
      </c>
      <c r="B3" s="809"/>
      <c r="C3" s="809"/>
      <c r="D3" s="809"/>
      <c r="E3" s="809"/>
      <c r="F3" s="417"/>
    </row>
    <row r="4" spans="1:8" ht="15.75" customHeight="1" x14ac:dyDescent="0.2">
      <c r="A4" s="417"/>
      <c r="B4" s="417"/>
      <c r="C4" s="417"/>
      <c r="D4" s="417"/>
      <c r="E4" s="417"/>
      <c r="F4" s="417"/>
    </row>
    <row r="5" spans="1:8" ht="19.5" customHeight="1" x14ac:dyDescent="0.25">
      <c r="B5" s="416"/>
      <c r="C5" s="812" t="s">
        <v>831</v>
      </c>
      <c r="D5" s="813"/>
      <c r="E5" s="813"/>
      <c r="F5" s="813"/>
      <c r="G5" s="813"/>
      <c r="H5" s="814"/>
    </row>
    <row r="6" spans="1:8" ht="17.25" customHeight="1" x14ac:dyDescent="0.2">
      <c r="A6" s="808" t="s">
        <v>603</v>
      </c>
      <c r="B6" s="808"/>
      <c r="C6" s="558">
        <v>2013</v>
      </c>
      <c r="D6" s="558">
        <v>2014</v>
      </c>
      <c r="E6" s="558">
        <v>2015</v>
      </c>
      <c r="F6" s="558">
        <v>2016</v>
      </c>
      <c r="G6" s="558">
        <v>2017</v>
      </c>
      <c r="H6" s="558">
        <v>2018</v>
      </c>
    </row>
    <row r="7" spans="1:8" ht="18.75" customHeight="1" x14ac:dyDescent="0.2">
      <c r="A7" s="811" t="s">
        <v>605</v>
      </c>
      <c r="B7" s="811"/>
      <c r="C7" s="419">
        <f t="shared" ref="C7:H7" si="0">SUM(C8:C14)</f>
        <v>0</v>
      </c>
      <c r="D7" s="419">
        <f t="shared" si="0"/>
        <v>93452000</v>
      </c>
      <c r="E7" s="419">
        <f t="shared" si="0"/>
        <v>0</v>
      </c>
      <c r="F7" s="419">
        <f t="shared" si="0"/>
        <v>0</v>
      </c>
      <c r="G7" s="419">
        <f t="shared" si="0"/>
        <v>0</v>
      </c>
      <c r="H7" s="419">
        <f t="shared" si="0"/>
        <v>0</v>
      </c>
    </row>
    <row r="8" spans="1:8" x14ac:dyDescent="0.2">
      <c r="A8" s="810" t="s">
        <v>601</v>
      </c>
      <c r="B8" s="428" t="s">
        <v>596</v>
      </c>
      <c r="C8" s="20">
        <v>0</v>
      </c>
      <c r="D8" s="20">
        <v>0</v>
      </c>
      <c r="E8" s="20">
        <v>0</v>
      </c>
      <c r="F8" s="20">
        <v>0</v>
      </c>
      <c r="G8" s="20">
        <v>0</v>
      </c>
      <c r="H8" s="20">
        <v>0</v>
      </c>
    </row>
    <row r="9" spans="1:8" x14ac:dyDescent="0.2">
      <c r="A9" s="810"/>
      <c r="B9" s="428" t="s">
        <v>597</v>
      </c>
      <c r="C9" s="20">
        <v>0</v>
      </c>
      <c r="D9" s="20">
        <v>93452000</v>
      </c>
      <c r="E9" s="20">
        <v>0</v>
      </c>
      <c r="F9" s="20">
        <v>0</v>
      </c>
      <c r="G9" s="20">
        <v>0</v>
      </c>
      <c r="H9" s="20">
        <v>0</v>
      </c>
    </row>
    <row r="10" spans="1:8" x14ac:dyDescent="0.2">
      <c r="A10" s="810"/>
      <c r="B10" s="428" t="s">
        <v>598</v>
      </c>
      <c r="C10" s="20">
        <v>0</v>
      </c>
      <c r="D10" s="20">
        <v>0</v>
      </c>
      <c r="E10" s="20">
        <v>0</v>
      </c>
      <c r="F10" s="20">
        <v>0</v>
      </c>
      <c r="G10" s="20">
        <v>0</v>
      </c>
      <c r="H10" s="20">
        <v>0</v>
      </c>
    </row>
    <row r="11" spans="1:8" x14ac:dyDescent="0.2">
      <c r="A11" s="810"/>
      <c r="B11" s="428" t="s">
        <v>599</v>
      </c>
      <c r="C11" s="20">
        <v>0</v>
      </c>
      <c r="D11" s="20">
        <v>0</v>
      </c>
      <c r="E11" s="20">
        <v>0</v>
      </c>
      <c r="F11" s="20">
        <v>0</v>
      </c>
      <c r="G11" s="20">
        <v>0</v>
      </c>
      <c r="H11" s="20">
        <v>0</v>
      </c>
    </row>
    <row r="12" spans="1:8" x14ac:dyDescent="0.2">
      <c r="A12" s="810"/>
      <c r="B12" s="428" t="s">
        <v>600</v>
      </c>
      <c r="C12" s="20">
        <v>0</v>
      </c>
      <c r="D12" s="20">
        <v>0</v>
      </c>
      <c r="E12" s="20">
        <v>0</v>
      </c>
      <c r="F12" s="20">
        <v>0</v>
      </c>
      <c r="G12" s="20">
        <v>0</v>
      </c>
      <c r="H12" s="20">
        <v>0</v>
      </c>
    </row>
    <row r="13" spans="1:8" x14ac:dyDescent="0.2">
      <c r="A13" s="810"/>
      <c r="B13" s="428" t="s">
        <v>600</v>
      </c>
      <c r="C13" s="20">
        <v>0</v>
      </c>
      <c r="D13" s="20">
        <v>0</v>
      </c>
      <c r="E13" s="20">
        <v>0</v>
      </c>
      <c r="F13" s="20">
        <v>0</v>
      </c>
      <c r="G13" s="20">
        <v>0</v>
      </c>
      <c r="H13" s="20">
        <v>0</v>
      </c>
    </row>
    <row r="14" spans="1:8" ht="14.25" customHeight="1" x14ac:dyDescent="0.2">
      <c r="A14" s="810"/>
      <c r="B14" s="428" t="s">
        <v>600</v>
      </c>
      <c r="C14" s="20">
        <v>0</v>
      </c>
      <c r="D14" s="20">
        <v>0</v>
      </c>
      <c r="E14" s="20">
        <v>0</v>
      </c>
      <c r="F14" s="20">
        <v>0</v>
      </c>
      <c r="G14" s="20">
        <v>0</v>
      </c>
      <c r="H14" s="20">
        <v>0</v>
      </c>
    </row>
    <row r="15" spans="1:8" ht="14.25" customHeight="1" x14ac:dyDescent="0.2">
      <c r="A15" s="418"/>
      <c r="C15" s="328"/>
      <c r="D15" s="328"/>
      <c r="E15" s="328"/>
      <c r="F15" s="328"/>
    </row>
    <row r="16" spans="1:8" ht="18" customHeight="1" x14ac:dyDescent="0.2">
      <c r="A16" s="806" t="s">
        <v>606</v>
      </c>
      <c r="B16" s="807"/>
      <c r="C16" s="421">
        <f t="shared" ref="C16:H16" si="1">+C17+C23+C29</f>
        <v>0</v>
      </c>
      <c r="D16" s="421">
        <f t="shared" si="1"/>
        <v>93452000</v>
      </c>
      <c r="E16" s="421">
        <f t="shared" si="1"/>
        <v>0</v>
      </c>
      <c r="F16" s="421">
        <f t="shared" si="1"/>
        <v>0</v>
      </c>
      <c r="G16" s="421">
        <f t="shared" si="1"/>
        <v>0</v>
      </c>
      <c r="H16" s="421">
        <f t="shared" si="1"/>
        <v>0</v>
      </c>
    </row>
    <row r="17" spans="1:8" ht="15" customHeight="1" x14ac:dyDescent="0.2">
      <c r="A17" s="398" t="s">
        <v>251</v>
      </c>
      <c r="B17" s="420" t="s">
        <v>416</v>
      </c>
      <c r="C17" s="422">
        <f t="shared" ref="C17:H17" si="2">SUM(C18:C21)</f>
        <v>0</v>
      </c>
      <c r="D17" s="422">
        <f t="shared" si="2"/>
        <v>0</v>
      </c>
      <c r="E17" s="422">
        <f t="shared" si="2"/>
        <v>0</v>
      </c>
      <c r="F17" s="422">
        <f t="shared" si="2"/>
        <v>0</v>
      </c>
      <c r="G17" s="422">
        <f t="shared" si="2"/>
        <v>0</v>
      </c>
      <c r="H17" s="422">
        <f t="shared" si="2"/>
        <v>0</v>
      </c>
    </row>
    <row r="18" spans="1:8" x14ac:dyDescent="0.2">
      <c r="B18" s="428" t="s">
        <v>609</v>
      </c>
      <c r="C18" s="20">
        <v>0</v>
      </c>
      <c r="D18" s="20">
        <v>0</v>
      </c>
      <c r="E18" s="20">
        <v>0</v>
      </c>
      <c r="F18" s="20">
        <v>0</v>
      </c>
      <c r="G18" s="20">
        <v>0</v>
      </c>
      <c r="H18" s="20">
        <v>0</v>
      </c>
    </row>
    <row r="19" spans="1:8" x14ac:dyDescent="0.2">
      <c r="B19" s="428" t="s">
        <v>602</v>
      </c>
      <c r="C19" s="20">
        <v>0</v>
      </c>
      <c r="D19" s="20">
        <v>0</v>
      </c>
      <c r="E19" s="20">
        <v>0</v>
      </c>
      <c r="F19" s="20">
        <v>0</v>
      </c>
      <c r="G19" s="20">
        <v>0</v>
      </c>
      <c r="H19" s="20">
        <v>0</v>
      </c>
    </row>
    <row r="20" spans="1:8" x14ac:dyDescent="0.2">
      <c r="B20" s="428" t="s">
        <v>602</v>
      </c>
      <c r="C20" s="20">
        <v>0</v>
      </c>
      <c r="D20" s="20">
        <v>0</v>
      </c>
      <c r="E20" s="20">
        <v>0</v>
      </c>
      <c r="F20" s="20">
        <v>0</v>
      </c>
      <c r="G20" s="20">
        <v>0</v>
      </c>
      <c r="H20" s="20">
        <v>0</v>
      </c>
    </row>
    <row r="21" spans="1:8" x14ac:dyDescent="0.2">
      <c r="B21" s="428" t="s">
        <v>602</v>
      </c>
      <c r="C21" s="20">
        <v>0</v>
      </c>
      <c r="D21" s="20">
        <v>0</v>
      </c>
      <c r="E21" s="20">
        <v>0</v>
      </c>
      <c r="F21" s="20">
        <v>0</v>
      </c>
      <c r="G21" s="20">
        <v>0</v>
      </c>
      <c r="H21" s="20">
        <v>0</v>
      </c>
    </row>
    <row r="22" spans="1:8" ht="6.75" customHeight="1" x14ac:dyDescent="0.2">
      <c r="C22" s="328"/>
      <c r="D22" s="328"/>
      <c r="E22" s="328"/>
      <c r="F22" s="328"/>
    </row>
    <row r="23" spans="1:8" ht="16.5" customHeight="1" x14ac:dyDescent="0.2">
      <c r="B23" s="425" t="s">
        <v>417</v>
      </c>
      <c r="C23" s="422">
        <f t="shared" ref="C23:H23" si="3">SUM(C24:C27)</f>
        <v>0</v>
      </c>
      <c r="D23" s="422">
        <f t="shared" si="3"/>
        <v>93452000</v>
      </c>
      <c r="E23" s="422">
        <f t="shared" si="3"/>
        <v>0</v>
      </c>
      <c r="F23" s="422">
        <f t="shared" si="3"/>
        <v>0</v>
      </c>
      <c r="G23" s="422">
        <f t="shared" si="3"/>
        <v>0</v>
      </c>
      <c r="H23" s="422">
        <f t="shared" si="3"/>
        <v>0</v>
      </c>
    </row>
    <row r="24" spans="1:8" x14ac:dyDescent="0.2">
      <c r="B24" s="428" t="s">
        <v>602</v>
      </c>
      <c r="C24" s="20">
        <v>0</v>
      </c>
      <c r="D24" s="20">
        <v>93452000</v>
      </c>
      <c r="E24" s="20">
        <v>0</v>
      </c>
      <c r="F24" s="20">
        <v>0</v>
      </c>
      <c r="G24" s="20">
        <v>0</v>
      </c>
      <c r="H24" s="20">
        <v>0</v>
      </c>
    </row>
    <row r="25" spans="1:8" x14ac:dyDescent="0.2">
      <c r="B25" s="428" t="s">
        <v>602</v>
      </c>
      <c r="C25" s="20">
        <v>0</v>
      </c>
      <c r="D25" s="20">
        <v>0</v>
      </c>
      <c r="E25" s="20">
        <v>0</v>
      </c>
      <c r="F25" s="20">
        <v>0</v>
      </c>
      <c r="G25" s="20">
        <v>0</v>
      </c>
      <c r="H25" s="20">
        <v>0</v>
      </c>
    </row>
    <row r="26" spans="1:8" x14ac:dyDescent="0.2">
      <c r="B26" s="428" t="s">
        <v>602</v>
      </c>
      <c r="C26" s="20">
        <v>0</v>
      </c>
      <c r="D26" s="20">
        <v>0</v>
      </c>
      <c r="E26" s="20">
        <v>0</v>
      </c>
      <c r="F26" s="20">
        <v>0</v>
      </c>
      <c r="G26" s="20">
        <v>0</v>
      </c>
      <c r="H26" s="20">
        <v>0</v>
      </c>
    </row>
    <row r="27" spans="1:8" x14ac:dyDescent="0.2">
      <c r="B27" s="428" t="s">
        <v>602</v>
      </c>
      <c r="C27" s="20">
        <v>0</v>
      </c>
      <c r="D27" s="20">
        <v>0</v>
      </c>
      <c r="E27" s="20">
        <v>0</v>
      </c>
      <c r="F27" s="20">
        <v>0</v>
      </c>
      <c r="G27" s="20">
        <v>0</v>
      </c>
      <c r="H27" s="20">
        <v>0</v>
      </c>
    </row>
    <row r="28" spans="1:8" ht="6" customHeight="1" x14ac:dyDescent="0.2">
      <c r="C28" s="328"/>
      <c r="D28" s="328"/>
      <c r="E28" s="328"/>
      <c r="F28" s="328"/>
    </row>
    <row r="29" spans="1:8" ht="16.5" customHeight="1" x14ac:dyDescent="0.2">
      <c r="B29" s="425" t="s">
        <v>419</v>
      </c>
      <c r="C29" s="422">
        <f t="shared" ref="C29:H29" si="4">SUM(C30:C33)</f>
        <v>0</v>
      </c>
      <c r="D29" s="422">
        <f t="shared" si="4"/>
        <v>0</v>
      </c>
      <c r="E29" s="422">
        <f t="shared" si="4"/>
        <v>0</v>
      </c>
      <c r="F29" s="422">
        <f t="shared" si="4"/>
        <v>0</v>
      </c>
      <c r="G29" s="422">
        <f t="shared" si="4"/>
        <v>0</v>
      </c>
      <c r="H29" s="422">
        <f t="shared" si="4"/>
        <v>0</v>
      </c>
    </row>
    <row r="30" spans="1:8" x14ac:dyDescent="0.2">
      <c r="B30" s="428" t="s">
        <v>602</v>
      </c>
      <c r="C30" s="20">
        <v>0</v>
      </c>
      <c r="D30" s="20">
        <v>0</v>
      </c>
      <c r="E30" s="20">
        <v>0</v>
      </c>
      <c r="F30" s="20">
        <v>0</v>
      </c>
      <c r="G30" s="20">
        <v>0</v>
      </c>
      <c r="H30" s="20">
        <v>0</v>
      </c>
    </row>
    <row r="31" spans="1:8" x14ac:dyDescent="0.2">
      <c r="B31" s="428" t="s">
        <v>602</v>
      </c>
      <c r="C31" s="20">
        <v>0</v>
      </c>
      <c r="D31" s="20">
        <v>0</v>
      </c>
      <c r="E31" s="20">
        <v>0</v>
      </c>
      <c r="F31" s="20">
        <v>0</v>
      </c>
      <c r="G31" s="20">
        <v>0</v>
      </c>
      <c r="H31" s="20">
        <v>0</v>
      </c>
    </row>
    <row r="32" spans="1:8" x14ac:dyDescent="0.2">
      <c r="B32" s="428" t="s">
        <v>602</v>
      </c>
      <c r="C32" s="20">
        <v>0</v>
      </c>
      <c r="D32" s="20">
        <v>0</v>
      </c>
      <c r="E32" s="20">
        <v>0</v>
      </c>
      <c r="F32" s="20">
        <v>0</v>
      </c>
      <c r="G32" s="20">
        <v>0</v>
      </c>
      <c r="H32" s="20">
        <v>0</v>
      </c>
    </row>
    <row r="33" spans="1:8" x14ac:dyDescent="0.2">
      <c r="B33" s="428" t="s">
        <v>602</v>
      </c>
      <c r="C33" s="20">
        <v>0</v>
      </c>
      <c r="D33" s="20">
        <v>0</v>
      </c>
      <c r="E33" s="20">
        <v>0</v>
      </c>
      <c r="F33" s="20">
        <v>0</v>
      </c>
      <c r="G33" s="20">
        <v>0</v>
      </c>
      <c r="H33" s="20">
        <v>0</v>
      </c>
    </row>
    <row r="34" spans="1:8" x14ac:dyDescent="0.2">
      <c r="C34" s="328"/>
      <c r="D34" s="328"/>
      <c r="E34" s="328"/>
      <c r="F34" s="328"/>
    </row>
    <row r="35" spans="1:8" s="364" customFormat="1" ht="16.5" customHeight="1" x14ac:dyDescent="0.2">
      <c r="A35" s="423" t="s">
        <v>608</v>
      </c>
      <c r="B35" s="423"/>
      <c r="C35" s="424">
        <f t="shared" ref="C35:H35" si="5">+C7-C16</f>
        <v>0</v>
      </c>
      <c r="D35" s="424">
        <f t="shared" si="5"/>
        <v>0</v>
      </c>
      <c r="E35" s="424">
        <f t="shared" si="5"/>
        <v>0</v>
      </c>
      <c r="F35" s="424">
        <f t="shared" si="5"/>
        <v>0</v>
      </c>
      <c r="G35" s="424">
        <f t="shared" si="5"/>
        <v>0</v>
      </c>
      <c r="H35" s="424">
        <f t="shared" si="5"/>
        <v>0</v>
      </c>
    </row>
    <row r="36" spans="1:8" s="426" customFormat="1" ht="11.25" x14ac:dyDescent="0.2">
      <c r="A36" s="426" t="s">
        <v>604</v>
      </c>
      <c r="C36" s="427"/>
      <c r="D36" s="427"/>
      <c r="E36" s="427"/>
      <c r="F36" s="427"/>
    </row>
    <row r="37" spans="1:8" s="426" customFormat="1" ht="11.25" x14ac:dyDescent="0.2">
      <c r="A37" s="426" t="s">
        <v>610</v>
      </c>
      <c r="C37" s="427"/>
      <c r="D37" s="427"/>
      <c r="E37" s="427"/>
      <c r="F37" s="427"/>
    </row>
    <row r="38" spans="1:8" s="426" customFormat="1" ht="11.25" x14ac:dyDescent="0.2">
      <c r="C38" s="427"/>
      <c r="D38" s="427"/>
      <c r="E38" s="427"/>
      <c r="F38" s="427"/>
    </row>
    <row r="39" spans="1:8" x14ac:dyDescent="0.2">
      <c r="C39" s="328"/>
      <c r="D39" s="328"/>
      <c r="E39" s="328"/>
      <c r="F39" s="328"/>
    </row>
    <row r="40" spans="1:8" ht="13.5" thickBot="1" x14ac:dyDescent="0.25">
      <c r="A40" s="341" t="s">
        <v>1018</v>
      </c>
      <c r="B40" s="704"/>
      <c r="C40" s="166"/>
      <c r="D40" s="341" t="s">
        <v>1019</v>
      </c>
      <c r="E40" s="403"/>
      <c r="F40" s="403"/>
      <c r="G40" s="403"/>
    </row>
    <row r="41" spans="1:8" ht="13.5" thickBot="1" x14ac:dyDescent="0.25">
      <c r="A41" s="341" t="s">
        <v>1015</v>
      </c>
      <c r="B41" s="169"/>
      <c r="C41" s="1"/>
      <c r="D41" s="1"/>
      <c r="E41" s="367"/>
      <c r="F41" s="367"/>
      <c r="G41" s="367"/>
    </row>
    <row r="42" spans="1:8" x14ac:dyDescent="0.2">
      <c r="C42" s="328"/>
      <c r="D42" s="328"/>
      <c r="E42" s="328"/>
      <c r="F42" s="328"/>
    </row>
    <row r="43" spans="1:8" x14ac:dyDescent="0.2">
      <c r="C43" s="328"/>
      <c r="D43" s="328"/>
      <c r="E43" s="328"/>
      <c r="F43" s="328"/>
    </row>
    <row r="44" spans="1:8" x14ac:dyDescent="0.2">
      <c r="C44" s="328"/>
      <c r="D44" s="328"/>
      <c r="E44" s="328"/>
      <c r="F44" s="328"/>
    </row>
    <row r="45" spans="1:8" x14ac:dyDescent="0.2">
      <c r="C45" s="328"/>
      <c r="D45" s="328"/>
      <c r="E45" s="328"/>
      <c r="F45" s="328"/>
    </row>
    <row r="46" spans="1:8" x14ac:dyDescent="0.2">
      <c r="C46" s="328"/>
      <c r="D46" s="328"/>
      <c r="E46" s="328"/>
      <c r="F46" s="328"/>
    </row>
  </sheetData>
  <sheetProtection password="8429" sheet="1" objects="1" scenarios="1"/>
  <mergeCells count="8">
    <mergeCell ref="A16:B16"/>
    <mergeCell ref="A6:B6"/>
    <mergeCell ref="A2:E2"/>
    <mergeCell ref="A1:E1"/>
    <mergeCell ref="A3:E3"/>
    <mergeCell ref="A8:A14"/>
    <mergeCell ref="A7:B7"/>
    <mergeCell ref="C5:H5"/>
  </mergeCells>
  <phoneticPr fontId="54" type="noConversion"/>
  <printOptions horizontalCentered="1" verticalCentered="1"/>
  <pageMargins left="0.61" right="0.5" top="0.28999999999999998" bottom="0.42" header="0" footer="0"/>
  <pageSetup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5"/>
  <dimension ref="A1:G19"/>
  <sheetViews>
    <sheetView topLeftCell="A5" zoomScale="115" zoomScaleNormal="115" workbookViewId="0">
      <selection activeCell="J10" sqref="J10"/>
    </sheetView>
  </sheetViews>
  <sheetFormatPr baseColWidth="10" defaultRowHeight="12.75" x14ac:dyDescent="0.2"/>
  <cols>
    <col min="1" max="1" width="28.85546875" style="2" customWidth="1"/>
    <col min="2" max="2" width="16" style="2" customWidth="1"/>
    <col min="3" max="3" width="15.42578125" style="2" customWidth="1"/>
    <col min="4" max="4" width="14.5703125" style="2" customWidth="1"/>
    <col min="5" max="5" width="14.85546875" style="2" customWidth="1"/>
    <col min="6" max="6" width="17.7109375" style="2" customWidth="1"/>
    <col min="7" max="7" width="15.5703125" style="2" customWidth="1"/>
    <col min="8" max="16384" width="11.42578125" style="2"/>
  </cols>
  <sheetData>
    <row r="1" spans="1:7" ht="15.75" x14ac:dyDescent="0.25">
      <c r="A1" s="817" t="s">
        <v>732</v>
      </c>
      <c r="B1" s="817"/>
      <c r="C1" s="817"/>
      <c r="D1" s="817"/>
      <c r="E1" s="817"/>
      <c r="F1" s="817"/>
      <c r="G1" s="817"/>
    </row>
    <row r="2" spans="1:7" ht="15.75" x14ac:dyDescent="0.25">
      <c r="A2" s="817" t="str">
        <f>+'LISTA DE HOJAS'!A1</f>
        <v>MUNICIPALIDAD DE TARRAZU</v>
      </c>
      <c r="B2" s="817"/>
      <c r="C2" s="817"/>
      <c r="D2" s="817"/>
      <c r="E2" s="817"/>
      <c r="F2" s="817"/>
      <c r="G2" s="817"/>
    </row>
    <row r="3" spans="1:7" ht="15" x14ac:dyDescent="0.25">
      <c r="A3" s="818" t="s">
        <v>911</v>
      </c>
      <c r="B3" s="818"/>
      <c r="C3" s="818"/>
      <c r="D3" s="818"/>
      <c r="E3" s="818"/>
      <c r="F3" s="818"/>
      <c r="G3" s="818"/>
    </row>
    <row r="4" spans="1:7" ht="15.75" x14ac:dyDescent="0.25">
      <c r="A4" s="817" t="s">
        <v>892</v>
      </c>
      <c r="B4" s="817"/>
      <c r="C4" s="817"/>
      <c r="D4" s="817"/>
      <c r="E4" s="817"/>
      <c r="F4" s="817"/>
      <c r="G4" s="817"/>
    </row>
    <row r="6" spans="1:7" ht="12.75" customHeight="1" x14ac:dyDescent="0.2">
      <c r="A6" s="819" t="s">
        <v>722</v>
      </c>
      <c r="B6" s="821" t="s">
        <v>723</v>
      </c>
      <c r="C6" s="822"/>
      <c r="D6" s="821" t="s">
        <v>724</v>
      </c>
      <c r="E6" s="822"/>
      <c r="F6" s="821" t="s">
        <v>733</v>
      </c>
      <c r="G6" s="822"/>
    </row>
    <row r="7" spans="1:7" x14ac:dyDescent="0.2">
      <c r="A7" s="820"/>
      <c r="B7" s="823"/>
      <c r="C7" s="824"/>
      <c r="D7" s="823"/>
      <c r="E7" s="824"/>
      <c r="F7" s="823"/>
      <c r="G7" s="824"/>
    </row>
    <row r="8" spans="1:7" ht="17.25" customHeight="1" x14ac:dyDescent="0.2">
      <c r="A8" s="555"/>
      <c r="B8" s="556" t="s">
        <v>725</v>
      </c>
      <c r="C8" s="556" t="s">
        <v>726</v>
      </c>
      <c r="D8" s="556" t="s">
        <v>725</v>
      </c>
      <c r="E8" s="556" t="s">
        <v>726</v>
      </c>
      <c r="F8" s="556" t="s">
        <v>725</v>
      </c>
      <c r="G8" s="556" t="s">
        <v>726</v>
      </c>
    </row>
    <row r="9" spans="1:7" ht="24.75" customHeight="1" x14ac:dyDescent="0.2">
      <c r="A9" s="477" t="s">
        <v>727</v>
      </c>
      <c r="B9" s="478">
        <v>100</v>
      </c>
      <c r="C9" s="478">
        <v>80</v>
      </c>
      <c r="D9" s="478">
        <v>100</v>
      </c>
      <c r="E9" s="478">
        <v>84</v>
      </c>
      <c r="F9" s="478">
        <v>100</v>
      </c>
      <c r="G9" s="478">
        <v>84</v>
      </c>
    </row>
    <row r="10" spans="1:7" ht="21.75" customHeight="1" x14ac:dyDescent="0.2">
      <c r="A10" s="477" t="s">
        <v>728</v>
      </c>
      <c r="B10" s="478">
        <v>0</v>
      </c>
      <c r="C10" s="478">
        <v>0</v>
      </c>
      <c r="D10" s="478">
        <v>100</v>
      </c>
      <c r="E10" s="478">
        <v>57</v>
      </c>
      <c r="F10" s="478">
        <v>100</v>
      </c>
      <c r="G10" s="478">
        <v>57</v>
      </c>
    </row>
    <row r="11" spans="1:7" ht="24" customHeight="1" x14ac:dyDescent="0.2">
      <c r="A11" s="477" t="s">
        <v>729</v>
      </c>
      <c r="B11" s="478">
        <v>100</v>
      </c>
      <c r="C11" s="478">
        <v>40</v>
      </c>
      <c r="D11" s="478">
        <v>100</v>
      </c>
      <c r="E11" s="478">
        <v>86</v>
      </c>
      <c r="F11" s="478">
        <v>100</v>
      </c>
      <c r="G11" s="478">
        <v>42</v>
      </c>
    </row>
    <row r="12" spans="1:7" ht="24" customHeight="1" x14ac:dyDescent="0.2">
      <c r="A12" s="477" t="s">
        <v>730</v>
      </c>
      <c r="B12" s="478">
        <v>100</v>
      </c>
      <c r="C12" s="478">
        <v>54</v>
      </c>
      <c r="D12" s="478">
        <v>0</v>
      </c>
      <c r="E12" s="478">
        <v>0</v>
      </c>
      <c r="F12" s="478">
        <v>100</v>
      </c>
      <c r="G12" s="478">
        <v>54</v>
      </c>
    </row>
    <row r="13" spans="1:7" ht="30.75" customHeight="1" x14ac:dyDescent="0.2">
      <c r="A13" s="167" t="s">
        <v>731</v>
      </c>
      <c r="B13" s="666">
        <f t="shared" ref="B13:G13" si="0">SUM(B9:B12)/4</f>
        <v>75</v>
      </c>
      <c r="C13" s="666">
        <f t="shared" si="0"/>
        <v>43.5</v>
      </c>
      <c r="D13" s="666">
        <f t="shared" si="0"/>
        <v>75</v>
      </c>
      <c r="E13" s="666">
        <f t="shared" si="0"/>
        <v>56.75</v>
      </c>
      <c r="F13" s="666">
        <f t="shared" si="0"/>
        <v>100</v>
      </c>
      <c r="G13" s="666">
        <f t="shared" si="0"/>
        <v>59.25</v>
      </c>
    </row>
    <row r="14" spans="1:7" ht="9" customHeight="1" x14ac:dyDescent="0.2"/>
    <row r="15" spans="1:7" ht="30" customHeight="1" x14ac:dyDescent="0.2">
      <c r="A15" s="825" t="s">
        <v>912</v>
      </c>
      <c r="B15" s="825"/>
      <c r="C15" s="825"/>
      <c r="D15" s="825"/>
      <c r="E15" s="825"/>
      <c r="F15" s="825"/>
      <c r="G15" s="825"/>
    </row>
    <row r="17" spans="1:6" x14ac:dyDescent="0.2">
      <c r="A17" s="476" t="s">
        <v>532</v>
      </c>
      <c r="B17" s="800" t="s">
        <v>997</v>
      </c>
      <c r="C17" s="792"/>
      <c r="D17" s="476" t="s">
        <v>56</v>
      </c>
      <c r="E17" s="816" t="s">
        <v>319</v>
      </c>
      <c r="F17" s="816"/>
    </row>
    <row r="18" spans="1:6" x14ac:dyDescent="0.2">
      <c r="B18" s="1"/>
      <c r="C18" s="1"/>
      <c r="E18" s="454"/>
      <c r="F18" s="454"/>
    </row>
    <row r="19" spans="1:6" x14ac:dyDescent="0.2">
      <c r="A19" s="476" t="s">
        <v>36</v>
      </c>
      <c r="B19" s="800" t="s">
        <v>1017</v>
      </c>
      <c r="C19" s="792"/>
      <c r="D19" s="476" t="s">
        <v>533</v>
      </c>
      <c r="E19" s="815">
        <v>43494</v>
      </c>
      <c r="F19" s="797"/>
    </row>
  </sheetData>
  <sheetProtection password="8429" sheet="1" objects="1" scenarios="1"/>
  <mergeCells count="13">
    <mergeCell ref="E19:F19"/>
    <mergeCell ref="B19:C19"/>
    <mergeCell ref="E17:F17"/>
    <mergeCell ref="A1:G1"/>
    <mergeCell ref="A2:G2"/>
    <mergeCell ref="A3:G3"/>
    <mergeCell ref="A4:G4"/>
    <mergeCell ref="A6:A7"/>
    <mergeCell ref="B6:C7"/>
    <mergeCell ref="D6:E7"/>
    <mergeCell ref="F6:G7"/>
    <mergeCell ref="A15:G15"/>
    <mergeCell ref="B17:C1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2:C97"/>
  <sheetViews>
    <sheetView showGridLines="0" topLeftCell="A79" zoomScaleNormal="100" workbookViewId="0">
      <selection activeCell="B92" sqref="B92"/>
    </sheetView>
  </sheetViews>
  <sheetFormatPr baseColWidth="10" defaultRowHeight="12.75" x14ac:dyDescent="0.2"/>
  <cols>
    <col min="1" max="1" width="78" style="1" customWidth="1"/>
    <col min="2" max="2" width="23.85546875" style="3" customWidth="1"/>
    <col min="3" max="3" width="11.28515625" style="1" customWidth="1"/>
    <col min="4" max="16384" width="11.42578125" style="1"/>
  </cols>
  <sheetData>
    <row r="2" spans="1:3" ht="19.5" x14ac:dyDescent="0.4">
      <c r="A2" s="306" t="str">
        <f>'LISTA DE HOJAS'!A1</f>
        <v>MUNICIPALIDAD DE TARRAZU</v>
      </c>
    </row>
    <row r="3" spans="1:3" ht="15.75" x14ac:dyDescent="0.25">
      <c r="A3" s="170"/>
    </row>
    <row r="4" spans="1:3" ht="22.5" x14ac:dyDescent="0.45">
      <c r="A4" s="307" t="s">
        <v>855</v>
      </c>
    </row>
    <row r="5" spans="1:3" ht="15.75" x14ac:dyDescent="0.25">
      <c r="A5" s="212"/>
    </row>
    <row r="6" spans="1:3" ht="15" x14ac:dyDescent="0.25">
      <c r="A6" s="429" t="s">
        <v>100</v>
      </c>
    </row>
    <row r="7" spans="1:3" ht="13.5" thickBot="1" x14ac:dyDescent="0.25"/>
    <row r="8" spans="1:3" ht="22.5" customHeight="1" thickBot="1" x14ac:dyDescent="0.3">
      <c r="A8" s="210" t="s">
        <v>283</v>
      </c>
      <c r="B8" s="347" t="s">
        <v>856</v>
      </c>
      <c r="C8" s="216" t="s">
        <v>457</v>
      </c>
    </row>
    <row r="9" spans="1:3" ht="13.5" thickBot="1" x14ac:dyDescent="0.25">
      <c r="A9" s="211" t="s">
        <v>286</v>
      </c>
      <c r="B9" s="217">
        <v>389846170.57999998</v>
      </c>
      <c r="C9" s="300">
        <f>B9/B13</f>
        <v>0.15521750077106317</v>
      </c>
    </row>
    <row r="10" spans="1:3" x14ac:dyDescent="0.2">
      <c r="A10" s="213" t="s">
        <v>287</v>
      </c>
      <c r="B10" s="217">
        <v>381965551.48000002</v>
      </c>
      <c r="C10" s="301">
        <f>B10/B13</f>
        <v>0.15207982726407232</v>
      </c>
    </row>
    <row r="11" spans="1:3" x14ac:dyDescent="0.2">
      <c r="A11" s="213" t="s">
        <v>288</v>
      </c>
      <c r="B11" s="218">
        <v>1680745492.5899999</v>
      </c>
      <c r="C11" s="301">
        <f>B11/B13</f>
        <v>0.66918988688261105</v>
      </c>
    </row>
    <row r="12" spans="1:3" ht="13.5" thickBot="1" x14ac:dyDescent="0.25">
      <c r="A12" s="214" t="s">
        <v>289</v>
      </c>
      <c r="B12" s="219">
        <v>59054998.170000002</v>
      </c>
      <c r="C12" s="302">
        <f>B12/B13</f>
        <v>2.3512785082253584E-2</v>
      </c>
    </row>
    <row r="13" spans="1:3" ht="13.5" thickBot="1" x14ac:dyDescent="0.25">
      <c r="A13" s="667" t="s">
        <v>858</v>
      </c>
      <c r="B13" s="220">
        <f>SUM(B9:B12)</f>
        <v>2511612212.8199997</v>
      </c>
      <c r="C13" s="299">
        <f>SUM(C9:C12)</f>
        <v>1.0000000000000002</v>
      </c>
    </row>
    <row r="15" spans="1:3" ht="13.5" thickBot="1" x14ac:dyDescent="0.25"/>
    <row r="16" spans="1:3" ht="24" customHeight="1" thickBot="1" x14ac:dyDescent="0.25">
      <c r="A16" s="215" t="s">
        <v>298</v>
      </c>
      <c r="B16" s="346" t="s">
        <v>857</v>
      </c>
    </row>
    <row r="17" spans="1:2" s="15" customFormat="1" ht="16.5" x14ac:dyDescent="0.2">
      <c r="A17" s="249" t="s">
        <v>286</v>
      </c>
      <c r="B17" s="250"/>
    </row>
    <row r="18" spans="1:2" ht="16.5" x14ac:dyDescent="0.2">
      <c r="A18" s="251" t="s">
        <v>640</v>
      </c>
      <c r="B18" s="252">
        <v>0</v>
      </c>
    </row>
    <row r="19" spans="1:2" ht="18.75" customHeight="1" x14ac:dyDescent="0.2">
      <c r="A19" s="253" t="s">
        <v>639</v>
      </c>
      <c r="B19" s="254">
        <v>7307217.0899999999</v>
      </c>
    </row>
    <row r="20" spans="1:2" ht="16.5" x14ac:dyDescent="0.2">
      <c r="A20" s="253" t="s">
        <v>638</v>
      </c>
      <c r="B20" s="254">
        <v>0</v>
      </c>
    </row>
    <row r="21" spans="1:2" ht="33" x14ac:dyDescent="0.2">
      <c r="A21" s="253" t="s">
        <v>642</v>
      </c>
      <c r="B21" s="254">
        <v>29224442.25</v>
      </c>
    </row>
    <row r="22" spans="1:2" ht="16.5" x14ac:dyDescent="0.2">
      <c r="A22" s="253" t="s">
        <v>644</v>
      </c>
      <c r="B22" s="254">
        <v>2190759.0099999998</v>
      </c>
    </row>
    <row r="23" spans="1:2" ht="33" x14ac:dyDescent="0.2">
      <c r="A23" s="253" t="s">
        <v>647</v>
      </c>
      <c r="B23" s="254">
        <v>0</v>
      </c>
    </row>
    <row r="24" spans="1:2" ht="16.5" x14ac:dyDescent="0.2">
      <c r="A24" s="253" t="s">
        <v>30</v>
      </c>
      <c r="B24" s="254">
        <v>0</v>
      </c>
    </row>
    <row r="25" spans="1:2" ht="16.5" x14ac:dyDescent="0.2">
      <c r="A25" s="253" t="s">
        <v>31</v>
      </c>
      <c r="B25" s="254">
        <v>29000000</v>
      </c>
    </row>
    <row r="26" spans="1:2" ht="16.5" x14ac:dyDescent="0.3">
      <c r="A26" s="45" t="s">
        <v>829</v>
      </c>
      <c r="B26" s="254">
        <v>3000000</v>
      </c>
    </row>
    <row r="27" spans="1:2" ht="16.5" x14ac:dyDescent="0.2">
      <c r="A27" s="253" t="s">
        <v>462</v>
      </c>
      <c r="B27" s="254">
        <v>2063658.48</v>
      </c>
    </row>
    <row r="28" spans="1:2" ht="16.5" x14ac:dyDescent="0.2">
      <c r="A28" s="255" t="s">
        <v>465</v>
      </c>
      <c r="B28" s="252">
        <v>0</v>
      </c>
    </row>
    <row r="29" spans="1:2" ht="16.5" x14ac:dyDescent="0.2">
      <c r="A29" s="255" t="s">
        <v>466</v>
      </c>
      <c r="B29" s="252">
        <v>0</v>
      </c>
    </row>
    <row r="30" spans="1:2" ht="16.5" x14ac:dyDescent="0.2">
      <c r="A30" s="255" t="s">
        <v>467</v>
      </c>
      <c r="B30" s="252">
        <v>0</v>
      </c>
    </row>
    <row r="31" spans="1:2" ht="16.5" x14ac:dyDescent="0.2">
      <c r="A31" s="255" t="s">
        <v>468</v>
      </c>
      <c r="B31" s="252">
        <v>0</v>
      </c>
    </row>
    <row r="32" spans="1:2" ht="16.5" x14ac:dyDescent="0.2">
      <c r="A32" s="255" t="s">
        <v>469</v>
      </c>
      <c r="B32" s="252">
        <v>0</v>
      </c>
    </row>
    <row r="33" spans="1:3" ht="16.5" x14ac:dyDescent="0.2">
      <c r="A33" s="255" t="s">
        <v>470</v>
      </c>
      <c r="B33" s="252">
        <v>0</v>
      </c>
    </row>
    <row r="34" spans="1:3" ht="16.5" x14ac:dyDescent="0.2">
      <c r="A34" s="636" t="s">
        <v>471</v>
      </c>
      <c r="B34" s="252">
        <v>0</v>
      </c>
    </row>
    <row r="35" spans="1:3" ht="16.5" x14ac:dyDescent="0.3">
      <c r="A35" s="630" t="s">
        <v>745</v>
      </c>
      <c r="B35" s="252">
        <v>0</v>
      </c>
      <c r="C35" s="465"/>
    </row>
    <row r="36" spans="1:3" ht="16.5" x14ac:dyDescent="0.3">
      <c r="A36" s="630" t="s">
        <v>744</v>
      </c>
      <c r="B36" s="252">
        <v>0</v>
      </c>
      <c r="C36" s="465"/>
    </row>
    <row r="37" spans="1:3" ht="16.5" x14ac:dyDescent="0.3">
      <c r="A37" s="637" t="s">
        <v>824</v>
      </c>
      <c r="B37" s="252">
        <v>0</v>
      </c>
      <c r="C37" s="465"/>
    </row>
    <row r="38" spans="1:3" ht="16.5" x14ac:dyDescent="0.3">
      <c r="A38" s="637" t="s">
        <v>825</v>
      </c>
      <c r="B38" s="252">
        <v>0</v>
      </c>
      <c r="C38" s="465"/>
    </row>
    <row r="39" spans="1:3" ht="16.5" x14ac:dyDescent="0.2">
      <c r="A39" s="636" t="s">
        <v>428</v>
      </c>
      <c r="B39" s="252">
        <v>0</v>
      </c>
      <c r="C39" s="465"/>
    </row>
    <row r="40" spans="1:3" ht="16.5" x14ac:dyDescent="0.2">
      <c r="A40" s="255" t="s">
        <v>427</v>
      </c>
      <c r="B40" s="252">
        <v>0</v>
      </c>
    </row>
    <row r="41" spans="1:3" ht="16.5" x14ac:dyDescent="0.2">
      <c r="A41" s="255" t="s">
        <v>436</v>
      </c>
      <c r="B41" s="252">
        <v>390313</v>
      </c>
    </row>
    <row r="42" spans="1:3" ht="16.5" x14ac:dyDescent="0.2">
      <c r="A42" s="255" t="s">
        <v>437</v>
      </c>
      <c r="B42" s="252">
        <v>2293973</v>
      </c>
    </row>
    <row r="43" spans="1:3" ht="16.5" x14ac:dyDescent="0.2">
      <c r="A43" s="256"/>
      <c r="B43" s="257"/>
    </row>
    <row r="44" spans="1:3" ht="16.5" x14ac:dyDescent="0.2">
      <c r="A44" s="258" t="s">
        <v>463</v>
      </c>
      <c r="B44" s="259"/>
    </row>
    <row r="45" spans="1:3" ht="16.5" x14ac:dyDescent="0.2">
      <c r="A45" s="255" t="s">
        <v>657</v>
      </c>
      <c r="B45" s="252">
        <v>7878550.9199999999</v>
      </c>
    </row>
    <row r="46" spans="1:3" ht="16.5" x14ac:dyDescent="0.2">
      <c r="A46" s="255" t="s">
        <v>658</v>
      </c>
      <c r="B46" s="254">
        <v>79086643.569999993</v>
      </c>
    </row>
    <row r="47" spans="1:3" ht="16.5" x14ac:dyDescent="0.2">
      <c r="A47" s="255" t="s">
        <v>752</v>
      </c>
      <c r="B47" s="252">
        <v>39225063.590000004</v>
      </c>
    </row>
    <row r="48" spans="1:3" ht="16.5" x14ac:dyDescent="0.2">
      <c r="A48" s="255" t="s">
        <v>753</v>
      </c>
      <c r="B48" s="254">
        <v>12070455.26</v>
      </c>
    </row>
    <row r="49" spans="1:2" ht="16.5" x14ac:dyDescent="0.2">
      <c r="A49" s="255" t="s">
        <v>661</v>
      </c>
      <c r="B49" s="252">
        <v>7130797.54</v>
      </c>
    </row>
    <row r="50" spans="1:2" ht="16.5" x14ac:dyDescent="0.2">
      <c r="A50" s="255" t="s">
        <v>754</v>
      </c>
      <c r="B50" s="254">
        <v>131004957.02</v>
      </c>
    </row>
    <row r="51" spans="1:2" ht="16.5" x14ac:dyDescent="0.2">
      <c r="A51" s="255" t="s">
        <v>755</v>
      </c>
      <c r="B51" s="252">
        <v>0</v>
      </c>
    </row>
    <row r="52" spans="1:2" ht="16.5" x14ac:dyDescent="0.2">
      <c r="A52" s="255" t="s">
        <v>303</v>
      </c>
      <c r="B52" s="254">
        <v>0</v>
      </c>
    </row>
    <row r="53" spans="1:2" ht="16.5" x14ac:dyDescent="0.2">
      <c r="A53" s="255" t="s">
        <v>778</v>
      </c>
      <c r="B53" s="252">
        <v>0</v>
      </c>
    </row>
    <row r="54" spans="1:2" ht="16.5" x14ac:dyDescent="0.2">
      <c r="A54" s="255" t="s">
        <v>779</v>
      </c>
      <c r="B54" s="254">
        <v>58643662.420000002</v>
      </c>
    </row>
    <row r="55" spans="1:2" ht="16.5" x14ac:dyDescent="0.2">
      <c r="A55" s="255" t="s">
        <v>756</v>
      </c>
      <c r="B55" s="252">
        <v>5567000</v>
      </c>
    </row>
    <row r="56" spans="1:2" ht="16.5" x14ac:dyDescent="0.2">
      <c r="A56" s="255" t="s">
        <v>757</v>
      </c>
      <c r="B56" s="254">
        <v>57637.36</v>
      </c>
    </row>
    <row r="57" spans="1:2" ht="16.5" x14ac:dyDescent="0.2">
      <c r="A57" s="255" t="s">
        <v>758</v>
      </c>
      <c r="B57" s="252">
        <v>0</v>
      </c>
    </row>
    <row r="58" spans="1:2" ht="16.5" x14ac:dyDescent="0.2">
      <c r="A58" s="255" t="s">
        <v>759</v>
      </c>
      <c r="B58" s="254">
        <v>0</v>
      </c>
    </row>
    <row r="59" spans="1:2" ht="16.5" x14ac:dyDescent="0.2">
      <c r="A59" s="255" t="s">
        <v>760</v>
      </c>
      <c r="B59" s="252">
        <v>0</v>
      </c>
    </row>
    <row r="60" spans="1:2" ht="16.5" x14ac:dyDescent="0.2">
      <c r="A60" s="255" t="s">
        <v>761</v>
      </c>
      <c r="B60" s="254">
        <v>0</v>
      </c>
    </row>
    <row r="61" spans="1:2" ht="16.5" x14ac:dyDescent="0.2">
      <c r="A61" s="255" t="s">
        <v>762</v>
      </c>
      <c r="B61" s="252">
        <v>0</v>
      </c>
    </row>
    <row r="62" spans="1:2" ht="16.5" x14ac:dyDescent="0.2">
      <c r="A62" s="255" t="s">
        <v>763</v>
      </c>
      <c r="B62" s="254">
        <v>0</v>
      </c>
    </row>
    <row r="63" spans="1:2" ht="16.5" x14ac:dyDescent="0.2">
      <c r="A63" s="255" t="s">
        <v>764</v>
      </c>
      <c r="B63" s="252">
        <v>0</v>
      </c>
    </row>
    <row r="64" spans="1:2" ht="16.5" x14ac:dyDescent="0.2">
      <c r="A64" s="255" t="s">
        <v>765</v>
      </c>
      <c r="B64" s="254">
        <v>0</v>
      </c>
    </row>
    <row r="65" spans="1:2" ht="16.5" x14ac:dyDescent="0.2">
      <c r="A65" s="255" t="s">
        <v>766</v>
      </c>
      <c r="B65" s="252">
        <v>0</v>
      </c>
    </row>
    <row r="66" spans="1:2" ht="16.5" x14ac:dyDescent="0.2">
      <c r="A66" s="255" t="s">
        <v>767</v>
      </c>
      <c r="B66" s="254">
        <v>0</v>
      </c>
    </row>
    <row r="67" spans="1:2" ht="16.5" x14ac:dyDescent="0.2">
      <c r="A67" s="255" t="s">
        <v>768</v>
      </c>
      <c r="B67" s="252">
        <v>19144912.5</v>
      </c>
    </row>
    <row r="68" spans="1:2" ht="16.5" x14ac:dyDescent="0.2">
      <c r="A68" s="255" t="s">
        <v>769</v>
      </c>
      <c r="B68" s="254">
        <v>21909140.300000001</v>
      </c>
    </row>
    <row r="69" spans="1:2" ht="16.5" x14ac:dyDescent="0.2">
      <c r="A69" s="255" t="s">
        <v>770</v>
      </c>
      <c r="B69" s="252">
        <v>0</v>
      </c>
    </row>
    <row r="70" spans="1:2" ht="16.5" x14ac:dyDescent="0.2">
      <c r="A70" s="255" t="s">
        <v>771</v>
      </c>
      <c r="B70" s="254">
        <v>178348</v>
      </c>
    </row>
    <row r="71" spans="1:2" ht="16.5" x14ac:dyDescent="0.2">
      <c r="A71" s="255" t="s">
        <v>772</v>
      </c>
      <c r="B71" s="252">
        <v>0</v>
      </c>
    </row>
    <row r="72" spans="1:2" ht="16.5" x14ac:dyDescent="0.2">
      <c r="A72" s="255" t="s">
        <v>773</v>
      </c>
      <c r="B72" s="254">
        <v>0</v>
      </c>
    </row>
    <row r="73" spans="1:2" ht="16.5" x14ac:dyDescent="0.2">
      <c r="A73" s="255" t="s">
        <v>774</v>
      </c>
      <c r="B73" s="252">
        <v>68385</v>
      </c>
    </row>
    <row r="74" spans="1:2" ht="16.5" x14ac:dyDescent="0.2">
      <c r="A74" s="255" t="s">
        <v>775</v>
      </c>
      <c r="B74" s="254">
        <v>0</v>
      </c>
    </row>
    <row r="75" spans="1:2" ht="16.5" x14ac:dyDescent="0.2">
      <c r="A75" s="255" t="s">
        <v>654</v>
      </c>
      <c r="B75" s="252">
        <v>0</v>
      </c>
    </row>
    <row r="76" spans="1:2" ht="16.5" x14ac:dyDescent="0.2">
      <c r="A76" s="255" t="s">
        <v>776</v>
      </c>
      <c r="B76" s="254">
        <v>0</v>
      </c>
    </row>
    <row r="77" spans="1:2" ht="16.5" x14ac:dyDescent="0.2">
      <c r="A77" s="249" t="s">
        <v>288</v>
      </c>
      <c r="B77" s="257"/>
    </row>
    <row r="78" spans="1:2" ht="33" x14ac:dyDescent="0.2">
      <c r="A78" s="253" t="s">
        <v>464</v>
      </c>
      <c r="B78" s="254">
        <v>0</v>
      </c>
    </row>
    <row r="79" spans="1:2" ht="24.75" customHeight="1" x14ac:dyDescent="0.2">
      <c r="A79" s="253" t="s">
        <v>445</v>
      </c>
      <c r="B79" s="254">
        <v>290536761.07999998</v>
      </c>
    </row>
    <row r="80" spans="1:2" ht="16.5" x14ac:dyDescent="0.2">
      <c r="A80" s="253" t="s">
        <v>446</v>
      </c>
      <c r="B80" s="254">
        <v>1082295345.79</v>
      </c>
    </row>
    <row r="81" spans="1:2" ht="16.5" x14ac:dyDescent="0.2">
      <c r="A81" s="253" t="s">
        <v>96</v>
      </c>
      <c r="B81" s="254">
        <v>0</v>
      </c>
    </row>
    <row r="82" spans="1:2" ht="16.5" x14ac:dyDescent="0.2">
      <c r="A82" s="253" t="s">
        <v>97</v>
      </c>
      <c r="B82" s="254">
        <v>0</v>
      </c>
    </row>
    <row r="83" spans="1:2" ht="16.5" x14ac:dyDescent="0.2">
      <c r="A83" s="636" t="s">
        <v>822</v>
      </c>
      <c r="B83" s="254">
        <v>0</v>
      </c>
    </row>
    <row r="84" spans="1:2" ht="16.5" x14ac:dyDescent="0.2">
      <c r="A84" s="636" t="s">
        <v>818</v>
      </c>
      <c r="B84" s="254">
        <v>0</v>
      </c>
    </row>
    <row r="85" spans="1:2" ht="16.5" x14ac:dyDescent="0.2">
      <c r="A85" s="255" t="s">
        <v>819</v>
      </c>
      <c r="B85" s="254">
        <v>7862683.54</v>
      </c>
    </row>
    <row r="86" spans="1:2" ht="16.5" x14ac:dyDescent="0.2">
      <c r="A86" s="256"/>
      <c r="B86" s="257"/>
    </row>
    <row r="87" spans="1:2" ht="16.5" x14ac:dyDescent="0.2">
      <c r="A87" s="249" t="s">
        <v>289</v>
      </c>
      <c r="B87" s="257"/>
    </row>
    <row r="88" spans="1:2" ht="17.25" thickBot="1" x14ac:dyDescent="0.25">
      <c r="A88" s="260" t="s">
        <v>95</v>
      </c>
      <c r="B88" s="646">
        <f>+'PARTIDAS ESPECÍFICAS'!H10</f>
        <v>60806984.829999991</v>
      </c>
    </row>
    <row r="89" spans="1:2" ht="13.5" thickBot="1" x14ac:dyDescent="0.25"/>
    <row r="90" spans="1:2" ht="17.25" thickBot="1" x14ac:dyDescent="0.25">
      <c r="A90" s="297" t="s">
        <v>572</v>
      </c>
      <c r="B90" s="254">
        <v>0</v>
      </c>
    </row>
    <row r="91" spans="1:2" ht="16.5" x14ac:dyDescent="0.2">
      <c r="A91" s="255" t="s">
        <v>571</v>
      </c>
      <c r="B91" s="254">
        <v>217322250</v>
      </c>
    </row>
    <row r="92" spans="1:2" ht="21.75" customHeight="1" x14ac:dyDescent="0.2">
      <c r="A92" s="253" t="s">
        <v>550</v>
      </c>
      <c r="B92" s="254">
        <v>0</v>
      </c>
    </row>
    <row r="93" spans="1:2" ht="16.5" x14ac:dyDescent="0.2">
      <c r="A93" s="253" t="s">
        <v>551</v>
      </c>
      <c r="B93" s="254">
        <v>0</v>
      </c>
    </row>
    <row r="94" spans="1:2" ht="16.5" x14ac:dyDescent="0.2">
      <c r="A94" s="253" t="s">
        <v>552</v>
      </c>
      <c r="B94" s="254">
        <v>0</v>
      </c>
    </row>
    <row r="95" spans="1:2" ht="33.75" thickBot="1" x14ac:dyDescent="0.25">
      <c r="A95" s="296" t="s">
        <v>553</v>
      </c>
      <c r="B95" s="261">
        <v>0</v>
      </c>
    </row>
    <row r="96" spans="1:2" ht="33.75" thickBot="1" x14ac:dyDescent="0.25">
      <c r="A96" s="696" t="s">
        <v>782</v>
      </c>
      <c r="B96" s="697">
        <v>0</v>
      </c>
    </row>
    <row r="97" spans="1:2" ht="31.5" customHeight="1" thickBot="1" x14ac:dyDescent="0.25">
      <c r="A97" s="607" t="s">
        <v>784</v>
      </c>
      <c r="B97" s="261">
        <v>0</v>
      </c>
    </row>
  </sheetData>
  <sheetProtection password="8429" sheet="1" objects="1" scenarios="1"/>
  <phoneticPr fontId="3" type="noConversion"/>
  <printOptions horizontalCentered="1" verticalCentered="1"/>
  <pageMargins left="0.75" right="0.75" top="0.54" bottom="0.74" header="0" footer="0"/>
  <pageSetup scale="7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T291"/>
  <sheetViews>
    <sheetView showGridLines="0" zoomScaleNormal="100" workbookViewId="0">
      <pane xSplit="2" ySplit="8" topLeftCell="C36" activePane="bottomRight" state="frozen"/>
      <selection pane="topRight" activeCell="C1" sqref="C1"/>
      <selection pane="bottomLeft" activeCell="A7" sqref="A7"/>
      <selection pane="bottomRight" activeCell="D39" sqref="D39"/>
    </sheetView>
  </sheetViews>
  <sheetFormatPr baseColWidth="10" defaultRowHeight="16.5" x14ac:dyDescent="0.3"/>
  <cols>
    <col min="1" max="1" width="3.5703125" style="68" customWidth="1"/>
    <col min="2" max="2" width="40.7109375" style="63" customWidth="1"/>
    <col min="3" max="3" width="17.140625" style="63" customWidth="1"/>
    <col min="4" max="4" width="17" style="63" customWidth="1"/>
    <col min="5" max="5" width="18.7109375" style="63" customWidth="1"/>
    <col min="6" max="6" width="18.140625" style="63" customWidth="1"/>
    <col min="7" max="7" width="16.7109375" style="63" customWidth="1"/>
    <col min="8" max="8" width="16.85546875" style="63" customWidth="1"/>
    <col min="9" max="9" width="18.85546875" style="63" customWidth="1"/>
    <col min="10" max="10" width="17.42578125" style="63" customWidth="1"/>
    <col min="11" max="11" width="16" style="63" customWidth="1"/>
    <col min="12" max="12" width="17.28515625" style="63" customWidth="1"/>
    <col min="13" max="13" width="16.28515625" style="63" customWidth="1"/>
    <col min="14" max="14" width="16" style="63" customWidth="1"/>
    <col min="15" max="15" width="16.140625" style="63" customWidth="1"/>
    <col min="16" max="16384" width="11.42578125" style="63"/>
  </cols>
  <sheetData>
    <row r="1" spans="1:19" ht="19.5" x14ac:dyDescent="0.4">
      <c r="A1" s="224"/>
      <c r="B1" s="308" t="str">
        <f>'LISTA DE HOJAS'!A1</f>
        <v>MUNICIPALIDAD DE TARRAZU</v>
      </c>
      <c r="C1" s="95"/>
    </row>
    <row r="2" spans="1:19" ht="19.5" x14ac:dyDescent="0.4">
      <c r="A2" s="224"/>
      <c r="B2" s="308" t="str">
        <f>'LISTA DE HOJAS'!A2</f>
        <v>LIQUIDACIÓN PERIODO 2018</v>
      </c>
      <c r="C2" s="95"/>
    </row>
    <row r="3" spans="1:19" x14ac:dyDescent="0.3">
      <c r="A3" s="224"/>
      <c r="B3" s="88"/>
      <c r="C3" s="95"/>
    </row>
    <row r="4" spans="1:19" s="67" customFormat="1" ht="19.5" x14ac:dyDescent="0.4">
      <c r="B4" s="309" t="s">
        <v>440</v>
      </c>
      <c r="C4" s="66"/>
    </row>
    <row r="5" spans="1:19" s="67" customFormat="1" x14ac:dyDescent="0.3">
      <c r="B5" s="65" t="s">
        <v>407</v>
      </c>
      <c r="C5" s="66"/>
    </row>
    <row r="6" spans="1:19" s="67" customFormat="1" x14ac:dyDescent="0.3">
      <c r="A6" s="64"/>
      <c r="B6" s="65" t="s">
        <v>408</v>
      </c>
      <c r="C6" s="66"/>
    </row>
    <row r="7" spans="1:19" s="67" customFormat="1" ht="17.25" thickBot="1" x14ac:dyDescent="0.35">
      <c r="A7" s="64"/>
    </row>
    <row r="8" spans="1:19" ht="48.75" customHeight="1" x14ac:dyDescent="0.3">
      <c r="A8" s="225"/>
      <c r="B8" s="516" t="s">
        <v>409</v>
      </c>
      <c r="C8" s="517" t="s">
        <v>657</v>
      </c>
      <c r="D8" s="517" t="s">
        <v>658</v>
      </c>
      <c r="E8" s="517" t="s">
        <v>659</v>
      </c>
      <c r="F8" s="517" t="s">
        <v>410</v>
      </c>
      <c r="G8" s="517" t="s">
        <v>411</v>
      </c>
      <c r="H8" s="517" t="s">
        <v>660</v>
      </c>
      <c r="I8" s="517" t="s">
        <v>661</v>
      </c>
      <c r="J8" s="517" t="s">
        <v>412</v>
      </c>
      <c r="K8" s="517" t="s">
        <v>156</v>
      </c>
      <c r="L8" s="517" t="s">
        <v>310</v>
      </c>
      <c r="M8" s="517" t="s">
        <v>654</v>
      </c>
      <c r="N8" s="517" t="s">
        <v>777</v>
      </c>
      <c r="O8" s="518" t="s">
        <v>303</v>
      </c>
    </row>
    <row r="9" spans="1:19" s="68" customFormat="1" ht="21.6" customHeight="1" x14ac:dyDescent="0.3">
      <c r="A9" s="226">
        <v>1</v>
      </c>
      <c r="B9" s="73" t="s">
        <v>413</v>
      </c>
      <c r="C9" s="74">
        <f>INGRESOS!B66</f>
        <v>8314796</v>
      </c>
      <c r="D9" s="74">
        <f>INGRESOS!B65</f>
        <v>101877429</v>
      </c>
      <c r="E9" s="74">
        <f>INGRESOS!B67</f>
        <v>0</v>
      </c>
      <c r="F9" s="74">
        <f>INGRESOS!B53</f>
        <v>189794910</v>
      </c>
      <c r="G9" s="74">
        <f>INGRESOS!B57</f>
        <v>11190009</v>
      </c>
      <c r="H9" s="236">
        <v>0</v>
      </c>
      <c r="I9" s="74">
        <f>INGRESOS!B68</f>
        <v>12186956</v>
      </c>
      <c r="J9" s="74">
        <f>INGRESOS!B58</f>
        <v>0</v>
      </c>
      <c r="K9" s="74">
        <f>INGRESOS!B55</f>
        <v>0</v>
      </c>
      <c r="L9" s="74">
        <f>INGRESOS!B61</f>
        <v>0</v>
      </c>
      <c r="M9" s="74">
        <f>INGRESOS!B62</f>
        <v>0</v>
      </c>
      <c r="N9" s="74">
        <f>INGRESOS!B54</f>
        <v>0</v>
      </c>
      <c r="O9" s="81">
        <f>INGRESOS!B72</f>
        <v>0</v>
      </c>
    </row>
    <row r="10" spans="1:19" ht="23.25" customHeight="1" x14ac:dyDescent="0.3">
      <c r="A10" s="226">
        <v>2</v>
      </c>
      <c r="B10" s="75" t="s">
        <v>662</v>
      </c>
      <c r="C10" s="76">
        <f>C39</f>
        <v>8710030.5199999996</v>
      </c>
      <c r="D10" s="76">
        <f>D39</f>
        <v>89274386.469999999</v>
      </c>
      <c r="E10" s="76">
        <f>E39</f>
        <v>0</v>
      </c>
      <c r="F10" s="76">
        <f>F39</f>
        <v>149984448.01999998</v>
      </c>
      <c r="G10" s="76">
        <f t="shared" ref="G10:O10" si="0">G39</f>
        <v>13189456.16</v>
      </c>
      <c r="H10" s="76">
        <f t="shared" si="0"/>
        <v>21909140.300000001</v>
      </c>
      <c r="I10" s="76">
        <f t="shared" si="0"/>
        <v>8349493.1400000006</v>
      </c>
      <c r="J10" s="76">
        <f t="shared" si="0"/>
        <v>0</v>
      </c>
      <c r="K10" s="76">
        <f>K39</f>
        <v>0</v>
      </c>
      <c r="L10" s="76">
        <f>L39</f>
        <v>0</v>
      </c>
      <c r="M10" s="76">
        <f>M39</f>
        <v>0</v>
      </c>
      <c r="N10" s="76">
        <f>N39</f>
        <v>0</v>
      </c>
      <c r="O10" s="82">
        <f t="shared" si="0"/>
        <v>0</v>
      </c>
    </row>
    <row r="11" spans="1:19" s="68" customFormat="1" ht="34.5" customHeight="1" x14ac:dyDescent="0.3">
      <c r="A11" s="226">
        <v>3</v>
      </c>
      <c r="B11" s="73" t="s">
        <v>663</v>
      </c>
      <c r="C11" s="74">
        <f t="shared" ref="C11:O11" si="1">C9-C10</f>
        <v>-395234.51999999955</v>
      </c>
      <c r="D11" s="74">
        <f t="shared" si="1"/>
        <v>12603042.530000001</v>
      </c>
      <c r="E11" s="74">
        <f t="shared" si="1"/>
        <v>0</v>
      </c>
      <c r="F11" s="74">
        <f t="shared" si="1"/>
        <v>39810461.980000019</v>
      </c>
      <c r="G11" s="74">
        <f t="shared" si="1"/>
        <v>-1999447.1600000001</v>
      </c>
      <c r="H11" s="74">
        <f t="shared" si="1"/>
        <v>-21909140.300000001</v>
      </c>
      <c r="I11" s="74">
        <f t="shared" si="1"/>
        <v>3837462.8599999994</v>
      </c>
      <c r="J11" s="74">
        <f t="shared" si="1"/>
        <v>0</v>
      </c>
      <c r="K11" s="74">
        <f t="shared" si="1"/>
        <v>0</v>
      </c>
      <c r="L11" s="74">
        <f t="shared" si="1"/>
        <v>0</v>
      </c>
      <c r="M11" s="74">
        <f t="shared" si="1"/>
        <v>0</v>
      </c>
      <c r="N11" s="74">
        <f t="shared" si="1"/>
        <v>0</v>
      </c>
      <c r="O11" s="81">
        <f t="shared" si="1"/>
        <v>0</v>
      </c>
    </row>
    <row r="12" spans="1:19" ht="21.75" customHeight="1" x14ac:dyDescent="0.3">
      <c r="A12" s="226">
        <v>4</v>
      </c>
      <c r="B12" s="77" t="s">
        <v>664</v>
      </c>
      <c r="C12" s="78">
        <f>SUM(C13:C22)</f>
        <v>1861189.46</v>
      </c>
      <c r="D12" s="78">
        <f t="shared" ref="D12:O12" si="2">SUM(D13:D22)</f>
        <v>13437878.539999999</v>
      </c>
      <c r="E12" s="78">
        <f>SUM(E13:E22)</f>
        <v>0</v>
      </c>
      <c r="F12" s="78">
        <f t="shared" si="2"/>
        <v>186817060.91999999</v>
      </c>
      <c r="G12" s="78">
        <f t="shared" si="2"/>
        <v>30058828.469999999</v>
      </c>
      <c r="H12" s="78">
        <f t="shared" si="2"/>
        <v>0</v>
      </c>
      <c r="I12" s="78">
        <f t="shared" si="2"/>
        <v>7956051.3900000006</v>
      </c>
      <c r="J12" s="78">
        <f t="shared" si="2"/>
        <v>0</v>
      </c>
      <c r="K12" s="78">
        <f>SUM(K13:K22)</f>
        <v>0</v>
      </c>
      <c r="L12" s="78">
        <f>SUM(L13:L22)</f>
        <v>0</v>
      </c>
      <c r="M12" s="78">
        <f>SUM(M13:M22)</f>
        <v>0</v>
      </c>
      <c r="N12" s="78">
        <f t="shared" si="2"/>
        <v>0</v>
      </c>
      <c r="O12" s="83">
        <f t="shared" si="2"/>
        <v>0</v>
      </c>
    </row>
    <row r="13" spans="1:19" x14ac:dyDescent="0.3">
      <c r="A13" s="226"/>
      <c r="B13" s="75" t="s">
        <v>209</v>
      </c>
      <c r="C13" s="76">
        <f>INGRESOS!C66</f>
        <v>750000</v>
      </c>
      <c r="D13" s="76">
        <f>+INGRESOS!C65</f>
        <v>3250000</v>
      </c>
      <c r="E13" s="76">
        <f>INGRESOS!C67</f>
        <v>0</v>
      </c>
      <c r="F13" s="76">
        <f>+INGRESOS!C53</f>
        <v>9987095.7899999991</v>
      </c>
      <c r="G13" s="76">
        <f>+INGRESOS!C57</f>
        <v>0</v>
      </c>
      <c r="H13" s="221">
        <v>0</v>
      </c>
      <c r="I13" s="76">
        <f>INGRESOS!C68</f>
        <v>204311.86</v>
      </c>
      <c r="J13" s="76">
        <f>INGRESOS!C58</f>
        <v>0</v>
      </c>
      <c r="K13" s="76">
        <f>INGRESOS!C55</f>
        <v>0</v>
      </c>
      <c r="L13" s="76">
        <f>INGRESOS!C61</f>
        <v>0</v>
      </c>
      <c r="M13" s="76">
        <f>INGRESOS!C62</f>
        <v>0</v>
      </c>
      <c r="N13" s="76">
        <f>INGRESOS!C54</f>
        <v>0</v>
      </c>
      <c r="O13" s="82">
        <f>INGRESOS!C72</f>
        <v>0</v>
      </c>
    </row>
    <row r="14" spans="1:19" x14ac:dyDescent="0.3">
      <c r="A14" s="226"/>
      <c r="B14" s="75" t="s">
        <v>176</v>
      </c>
      <c r="C14" s="76">
        <f>INGRESOS!B207+INGRESOS!C207</f>
        <v>1111189.46</v>
      </c>
      <c r="D14" s="76">
        <f>INGRESOS!B208+INGRESOS!C208</f>
        <v>10187878.539999999</v>
      </c>
      <c r="E14" s="76">
        <f>INGRESOS!B209+INGRESOS!C209</f>
        <v>0</v>
      </c>
      <c r="F14" s="76">
        <f>INGRESOS!B210+INGRESOS!C210</f>
        <v>166767590.13</v>
      </c>
      <c r="G14" s="76">
        <f>INGRESOS!B214+INGRESOS!C214</f>
        <v>23853004.469999999</v>
      </c>
      <c r="H14" s="76">
        <f>INGRESOS!B216+INGRESOS!C216</f>
        <v>0</v>
      </c>
      <c r="I14" s="76">
        <f>INGRESOS!B217+INGRESOS!C217</f>
        <v>7751739.5300000003</v>
      </c>
      <c r="J14" s="76">
        <f>INGRESOS!B215+INGRESOS!C215</f>
        <v>0</v>
      </c>
      <c r="K14" s="76">
        <f>INGRESOS!B220+INGRESOS!C220</f>
        <v>0</v>
      </c>
      <c r="L14" s="76">
        <f>INGRESOS!B211+INGRESOS!C211</f>
        <v>0</v>
      </c>
      <c r="M14" s="76">
        <f>INGRESOS!B212+INGRESOS!C212</f>
        <v>0</v>
      </c>
      <c r="N14" s="76">
        <f>INGRESOS!B218+INGRESOS!C218</f>
        <v>0</v>
      </c>
      <c r="O14" s="82">
        <f>INGRESOS!B219+INGRESOS!C219</f>
        <v>0</v>
      </c>
      <c r="P14" s="67"/>
      <c r="Q14" s="67"/>
      <c r="R14" s="67"/>
      <c r="S14" s="67"/>
    </row>
    <row r="15" spans="1:19" x14ac:dyDescent="0.3">
      <c r="A15" s="226"/>
      <c r="B15" s="75" t="s">
        <v>300</v>
      </c>
      <c r="C15" s="76"/>
      <c r="D15" s="76"/>
      <c r="E15" s="76"/>
      <c r="F15" s="76"/>
      <c r="G15" s="76">
        <f>INGRESOS!B40+INGRESOS!C40</f>
        <v>0</v>
      </c>
      <c r="H15" s="76"/>
      <c r="I15" s="76"/>
      <c r="J15" s="76"/>
      <c r="K15" s="76"/>
      <c r="L15" s="76"/>
      <c r="M15" s="76"/>
      <c r="N15" s="76"/>
      <c r="O15" s="82"/>
      <c r="P15" s="67"/>
      <c r="Q15" s="67"/>
      <c r="R15" s="67"/>
      <c r="S15" s="67"/>
    </row>
    <row r="16" spans="1:19" x14ac:dyDescent="0.3">
      <c r="A16" s="226"/>
      <c r="B16" s="75" t="s">
        <v>306</v>
      </c>
      <c r="C16" s="76"/>
      <c r="D16" s="76"/>
      <c r="E16" s="76"/>
      <c r="F16" s="76"/>
      <c r="G16" s="76">
        <f>INGRESOS!B86+INGRESOS!C86</f>
        <v>6205824</v>
      </c>
      <c r="H16" s="76"/>
      <c r="I16" s="76"/>
      <c r="J16" s="76"/>
      <c r="K16" s="76"/>
      <c r="L16" s="76"/>
      <c r="M16" s="76"/>
      <c r="N16" s="76"/>
      <c r="O16" s="82"/>
      <c r="P16" s="67"/>
      <c r="Q16" s="67"/>
      <c r="R16" s="67"/>
      <c r="S16" s="67"/>
    </row>
    <row r="17" spans="1:20" x14ac:dyDescent="0.3">
      <c r="A17" s="226"/>
      <c r="B17" s="75" t="s">
        <v>301</v>
      </c>
      <c r="C17" s="76"/>
      <c r="D17" s="76"/>
      <c r="E17" s="76"/>
      <c r="F17" s="76">
        <f>INGRESOS!B56+INGRESOS!C56</f>
        <v>10062375</v>
      </c>
      <c r="G17" s="76"/>
      <c r="H17" s="76"/>
      <c r="I17" s="76"/>
      <c r="J17" s="76"/>
      <c r="K17" s="76"/>
      <c r="L17" s="76"/>
      <c r="M17" s="76"/>
      <c r="N17" s="76"/>
      <c r="O17" s="82"/>
      <c r="P17" s="67"/>
      <c r="Q17" s="67"/>
      <c r="R17" s="67"/>
      <c r="S17" s="67"/>
    </row>
    <row r="18" spans="1:20" x14ac:dyDescent="0.3">
      <c r="A18" s="226"/>
      <c r="B18" s="75" t="s">
        <v>304</v>
      </c>
      <c r="C18" s="76"/>
      <c r="D18" s="76"/>
      <c r="E18" s="76"/>
      <c r="F18" s="76">
        <f>INGRESOS!B80+INGRESOS!C80</f>
        <v>0</v>
      </c>
      <c r="G18" s="76"/>
      <c r="H18" s="76"/>
      <c r="I18" s="76"/>
      <c r="J18" s="76"/>
      <c r="K18" s="76"/>
      <c r="L18" s="76"/>
      <c r="M18" s="76"/>
      <c r="N18" s="76"/>
      <c r="O18" s="82"/>
      <c r="P18" s="67"/>
      <c r="Q18" s="67"/>
      <c r="R18" s="67"/>
      <c r="S18" s="67"/>
    </row>
    <row r="19" spans="1:20" x14ac:dyDescent="0.3">
      <c r="A19" s="226"/>
      <c r="B19" s="75" t="s">
        <v>305</v>
      </c>
      <c r="C19" s="76"/>
      <c r="D19" s="76"/>
      <c r="E19" s="76"/>
      <c r="F19" s="76"/>
      <c r="G19" s="76"/>
      <c r="H19" s="76"/>
      <c r="I19" s="76"/>
      <c r="J19" s="76"/>
      <c r="K19" s="76"/>
      <c r="L19" s="76"/>
      <c r="M19" s="76"/>
      <c r="N19" s="76"/>
      <c r="O19" s="82">
        <f>INGRESOS!B83+INGRESOS!C83</f>
        <v>0</v>
      </c>
      <c r="P19" s="67"/>
      <c r="Q19" s="67"/>
      <c r="R19" s="67"/>
      <c r="S19" s="67"/>
    </row>
    <row r="20" spans="1:20" x14ac:dyDescent="0.3">
      <c r="A20" s="226"/>
      <c r="B20" s="75" t="s">
        <v>302</v>
      </c>
      <c r="C20" s="76"/>
      <c r="D20" s="76"/>
      <c r="E20" s="76"/>
      <c r="F20" s="76"/>
      <c r="G20" s="76"/>
      <c r="H20" s="76"/>
      <c r="I20" s="76"/>
      <c r="J20" s="76"/>
      <c r="K20" s="76"/>
      <c r="L20" s="76">
        <f>INGRESOS!B71+INGRESOS!C71</f>
        <v>0</v>
      </c>
      <c r="M20" s="76"/>
      <c r="N20" s="76"/>
      <c r="O20" s="82"/>
      <c r="P20" s="67"/>
      <c r="Q20" s="67"/>
      <c r="R20" s="67"/>
      <c r="S20" s="67"/>
    </row>
    <row r="21" spans="1:20" x14ac:dyDescent="0.3">
      <c r="A21" s="226"/>
      <c r="B21" s="228" t="s">
        <v>177</v>
      </c>
      <c r="C21" s="221">
        <v>0</v>
      </c>
      <c r="D21" s="221">
        <v>0</v>
      </c>
      <c r="E21" s="221">
        <v>0</v>
      </c>
      <c r="F21" s="221">
        <v>0</v>
      </c>
      <c r="G21" s="221">
        <v>0</v>
      </c>
      <c r="H21" s="221">
        <v>0</v>
      </c>
      <c r="I21" s="221">
        <v>0</v>
      </c>
      <c r="J21" s="221">
        <v>0</v>
      </c>
      <c r="K21" s="221">
        <v>0</v>
      </c>
      <c r="L21" s="221">
        <v>0</v>
      </c>
      <c r="M21" s="221">
        <v>0</v>
      </c>
      <c r="N21" s="221">
        <v>0</v>
      </c>
      <c r="O21" s="222">
        <v>0</v>
      </c>
      <c r="P21" s="67"/>
      <c r="Q21" s="67"/>
      <c r="R21" s="67"/>
      <c r="S21" s="67"/>
    </row>
    <row r="22" spans="1:20" x14ac:dyDescent="0.3">
      <c r="A22" s="226"/>
      <c r="B22" s="228" t="s">
        <v>177</v>
      </c>
      <c r="C22" s="221">
        <v>0</v>
      </c>
      <c r="D22" s="221">
        <v>0</v>
      </c>
      <c r="E22" s="221">
        <v>0</v>
      </c>
      <c r="F22" s="221">
        <v>0</v>
      </c>
      <c r="G22" s="221">
        <v>0</v>
      </c>
      <c r="H22" s="221">
        <v>0</v>
      </c>
      <c r="I22" s="221">
        <v>0</v>
      </c>
      <c r="J22" s="221">
        <v>0</v>
      </c>
      <c r="K22" s="221">
        <v>0</v>
      </c>
      <c r="L22" s="221">
        <v>0</v>
      </c>
      <c r="M22" s="221">
        <v>0</v>
      </c>
      <c r="N22" s="221">
        <v>0</v>
      </c>
      <c r="O22" s="222">
        <v>0</v>
      </c>
      <c r="P22" s="67"/>
      <c r="Q22" s="67"/>
      <c r="R22" s="67"/>
      <c r="S22" s="67"/>
    </row>
    <row r="23" spans="1:20" s="68" customFormat="1" ht="33" x14ac:dyDescent="0.3">
      <c r="A23" s="226">
        <v>5</v>
      </c>
      <c r="B23" s="73" t="s">
        <v>665</v>
      </c>
      <c r="C23" s="74">
        <f t="shared" ref="C23:O23" si="3">C11+C12</f>
        <v>1465954.9400000004</v>
      </c>
      <c r="D23" s="74">
        <f t="shared" si="3"/>
        <v>26040921.07</v>
      </c>
      <c r="E23" s="74">
        <f t="shared" si="3"/>
        <v>0</v>
      </c>
      <c r="F23" s="74">
        <f t="shared" si="3"/>
        <v>226627522.90000001</v>
      </c>
      <c r="G23" s="74">
        <f t="shared" si="3"/>
        <v>28059381.309999999</v>
      </c>
      <c r="H23" s="74">
        <f t="shared" si="3"/>
        <v>-21909140.300000001</v>
      </c>
      <c r="I23" s="74">
        <f t="shared" si="3"/>
        <v>11793514.25</v>
      </c>
      <c r="J23" s="74">
        <f t="shared" si="3"/>
        <v>0</v>
      </c>
      <c r="K23" s="74">
        <f t="shared" si="3"/>
        <v>0</v>
      </c>
      <c r="L23" s="74">
        <f t="shared" si="3"/>
        <v>0</v>
      </c>
      <c r="M23" s="74">
        <f t="shared" si="3"/>
        <v>0</v>
      </c>
      <c r="N23" s="74">
        <f t="shared" si="3"/>
        <v>0</v>
      </c>
      <c r="O23" s="81">
        <f t="shared" si="3"/>
        <v>0</v>
      </c>
      <c r="P23" s="64"/>
      <c r="Q23" s="64"/>
      <c r="R23" s="64"/>
      <c r="S23" s="64"/>
      <c r="T23" s="64"/>
    </row>
    <row r="24" spans="1:20" s="229" customFormat="1" x14ac:dyDescent="0.3">
      <c r="A24" s="226">
        <v>6</v>
      </c>
      <c r="B24" s="77" t="s">
        <v>666</v>
      </c>
      <c r="C24" s="78">
        <f>C25+C26</f>
        <v>0</v>
      </c>
      <c r="D24" s="78">
        <f t="shared" ref="D24:O24" si="4">D25+D26</f>
        <v>18557974.93</v>
      </c>
      <c r="E24" s="78">
        <f t="shared" si="4"/>
        <v>0</v>
      </c>
      <c r="F24" s="78">
        <f t="shared" si="4"/>
        <v>101000000</v>
      </c>
      <c r="G24" s="78">
        <f t="shared" si="4"/>
        <v>22540000</v>
      </c>
      <c r="H24" s="78">
        <f t="shared" si="4"/>
        <v>0</v>
      </c>
      <c r="I24" s="78">
        <f t="shared" si="4"/>
        <v>0</v>
      </c>
      <c r="J24" s="78">
        <f t="shared" si="4"/>
        <v>0</v>
      </c>
      <c r="K24" s="78">
        <f t="shared" si="4"/>
        <v>0</v>
      </c>
      <c r="L24" s="78">
        <f t="shared" si="4"/>
        <v>0</v>
      </c>
      <c r="M24" s="78">
        <f t="shared" si="4"/>
        <v>0</v>
      </c>
      <c r="N24" s="78">
        <f t="shared" si="4"/>
        <v>0</v>
      </c>
      <c r="O24" s="78">
        <f t="shared" si="4"/>
        <v>0</v>
      </c>
      <c r="P24" s="70"/>
      <c r="Q24" s="70"/>
      <c r="R24" s="70"/>
      <c r="S24" s="70"/>
      <c r="T24" s="70"/>
    </row>
    <row r="25" spans="1:20" x14ac:dyDescent="0.3">
      <c r="A25" s="230"/>
      <c r="B25" s="75" t="s">
        <v>845</v>
      </c>
      <c r="C25" s="221">
        <v>0</v>
      </c>
      <c r="D25" s="221">
        <v>0</v>
      </c>
      <c r="E25" s="221">
        <v>0</v>
      </c>
      <c r="F25" s="221">
        <v>0</v>
      </c>
      <c r="G25" s="221">
        <v>0</v>
      </c>
      <c r="H25" s="221">
        <v>0</v>
      </c>
      <c r="I25" s="221">
        <v>0</v>
      </c>
      <c r="J25" s="221">
        <v>0</v>
      </c>
      <c r="K25" s="221">
        <v>0</v>
      </c>
      <c r="L25" s="221">
        <v>0</v>
      </c>
      <c r="M25" s="221">
        <v>0</v>
      </c>
      <c r="N25" s="221">
        <v>0</v>
      </c>
      <c r="O25" s="222">
        <v>0</v>
      </c>
    </row>
    <row r="26" spans="1:20" x14ac:dyDescent="0.3">
      <c r="A26" s="230"/>
      <c r="B26" s="75" t="s">
        <v>846</v>
      </c>
      <c r="C26" s="221">
        <v>0</v>
      </c>
      <c r="D26" s="221">
        <v>18557974.93</v>
      </c>
      <c r="E26" s="221">
        <v>0</v>
      </c>
      <c r="F26" s="221">
        <v>101000000</v>
      </c>
      <c r="G26" s="221">
        <v>22540000</v>
      </c>
      <c r="H26" s="221">
        <v>0</v>
      </c>
      <c r="I26" s="221">
        <v>0</v>
      </c>
      <c r="J26" s="221">
        <v>0</v>
      </c>
      <c r="K26" s="221">
        <v>0</v>
      </c>
      <c r="L26" s="221">
        <v>0</v>
      </c>
      <c r="M26" s="221">
        <v>0</v>
      </c>
      <c r="N26" s="221">
        <v>0</v>
      </c>
      <c r="O26" s="222">
        <v>0</v>
      </c>
    </row>
    <row r="27" spans="1:20" s="71" customFormat="1" ht="22.5" customHeight="1" x14ac:dyDescent="0.25">
      <c r="A27" s="231">
        <v>7</v>
      </c>
      <c r="B27" s="79" t="s">
        <v>667</v>
      </c>
      <c r="C27" s="80">
        <f t="shared" ref="C27:O27" si="5">C23-C24</f>
        <v>1465954.9400000004</v>
      </c>
      <c r="D27" s="80">
        <f t="shared" si="5"/>
        <v>7482946.1400000006</v>
      </c>
      <c r="E27" s="80">
        <f t="shared" si="5"/>
        <v>0</v>
      </c>
      <c r="F27" s="80">
        <f t="shared" si="5"/>
        <v>125627522.90000001</v>
      </c>
      <c r="G27" s="80">
        <f t="shared" si="5"/>
        <v>5519381.3099999987</v>
      </c>
      <c r="H27" s="80">
        <f t="shared" si="5"/>
        <v>-21909140.300000001</v>
      </c>
      <c r="I27" s="80">
        <f t="shared" si="5"/>
        <v>11793514.25</v>
      </c>
      <c r="J27" s="80">
        <f t="shared" si="5"/>
        <v>0</v>
      </c>
      <c r="K27" s="80">
        <f t="shared" si="5"/>
        <v>0</v>
      </c>
      <c r="L27" s="80">
        <f t="shared" si="5"/>
        <v>0</v>
      </c>
      <c r="M27" s="80">
        <f t="shared" si="5"/>
        <v>0</v>
      </c>
      <c r="N27" s="80">
        <f t="shared" si="5"/>
        <v>0</v>
      </c>
      <c r="O27" s="84">
        <f t="shared" si="5"/>
        <v>0</v>
      </c>
    </row>
    <row r="28" spans="1:20" ht="33.75" thickBot="1" x14ac:dyDescent="0.35">
      <c r="A28" s="232">
        <v>8</v>
      </c>
      <c r="B28" s="85" t="s">
        <v>668</v>
      </c>
      <c r="C28" s="86">
        <f t="shared" ref="C28:O28" si="6">(C9+C12)/(C10+C24)</f>
        <v>1.1683065216171025</v>
      </c>
      <c r="D28" s="86">
        <f t="shared" si="6"/>
        <v>1.0693942527349678</v>
      </c>
      <c r="E28" s="86" t="e">
        <f t="shared" si="6"/>
        <v>#DIV/0!</v>
      </c>
      <c r="F28" s="86">
        <f t="shared" si="6"/>
        <v>1.5005390728033843</v>
      </c>
      <c r="G28" s="86">
        <f t="shared" si="6"/>
        <v>1.154477059076513</v>
      </c>
      <c r="H28" s="86">
        <f t="shared" si="6"/>
        <v>0</v>
      </c>
      <c r="I28" s="86">
        <f t="shared" si="6"/>
        <v>2.4124826564023021</v>
      </c>
      <c r="J28" s="86" t="e">
        <f t="shared" si="6"/>
        <v>#DIV/0!</v>
      </c>
      <c r="K28" s="86" t="e">
        <f t="shared" si="6"/>
        <v>#DIV/0!</v>
      </c>
      <c r="L28" s="86" t="e">
        <f t="shared" si="6"/>
        <v>#DIV/0!</v>
      </c>
      <c r="M28" s="86" t="e">
        <f t="shared" si="6"/>
        <v>#DIV/0!</v>
      </c>
      <c r="N28" s="86" t="e">
        <f t="shared" si="6"/>
        <v>#DIV/0!</v>
      </c>
      <c r="O28" s="87" t="e">
        <f t="shared" si="6"/>
        <v>#DIV/0!</v>
      </c>
    </row>
    <row r="29" spans="1:20" ht="19.5" customHeight="1" x14ac:dyDescent="0.3">
      <c r="A29" s="233"/>
      <c r="B29" s="234"/>
      <c r="C29" s="67"/>
      <c r="D29" s="67"/>
      <c r="E29" s="67"/>
      <c r="F29" s="67"/>
      <c r="G29" s="67"/>
      <c r="H29" s="67"/>
      <c r="I29" s="67"/>
      <c r="J29" s="67"/>
      <c r="K29" s="67"/>
      <c r="L29" s="67"/>
      <c r="M29" s="67"/>
      <c r="N29" s="67"/>
      <c r="O29" s="67"/>
    </row>
    <row r="30" spans="1:20" s="67" customFormat="1" x14ac:dyDescent="0.3">
      <c r="A30" s="233"/>
      <c r="B30" s="234"/>
    </row>
    <row r="31" spans="1:20" s="67" customFormat="1" x14ac:dyDescent="0.3">
      <c r="B31" s="98" t="s">
        <v>414</v>
      </c>
    </row>
    <row r="32" spans="1:20" ht="17.25" thickBot="1" x14ac:dyDescent="0.35">
      <c r="A32" s="233"/>
      <c r="B32" s="234"/>
      <c r="C32" s="67"/>
      <c r="D32" s="67"/>
      <c r="E32" s="67"/>
      <c r="F32" s="67"/>
      <c r="G32" s="67"/>
      <c r="H32" s="67"/>
      <c r="I32" s="67"/>
      <c r="J32" s="67"/>
      <c r="K32" s="67"/>
      <c r="L32" s="67"/>
      <c r="M32" s="67"/>
      <c r="N32" s="67"/>
      <c r="O32" s="67"/>
    </row>
    <row r="33" spans="1:15" ht="37.5" customHeight="1" thickBot="1" x14ac:dyDescent="0.35">
      <c r="A33" s="99"/>
      <c r="B33" s="587" t="s">
        <v>409</v>
      </c>
      <c r="C33" s="588" t="s">
        <v>657</v>
      </c>
      <c r="D33" s="588" t="s">
        <v>658</v>
      </c>
      <c r="E33" s="588" t="s">
        <v>659</v>
      </c>
      <c r="F33" s="588" t="s">
        <v>410</v>
      </c>
      <c r="G33" s="588" t="s">
        <v>411</v>
      </c>
      <c r="H33" s="588" t="s">
        <v>660</v>
      </c>
      <c r="I33" s="588" t="s">
        <v>661</v>
      </c>
      <c r="J33" s="588" t="s">
        <v>412</v>
      </c>
      <c r="K33" s="588" t="s">
        <v>156</v>
      </c>
      <c r="L33" s="588" t="s">
        <v>310</v>
      </c>
      <c r="M33" s="588" t="s">
        <v>654</v>
      </c>
      <c r="N33" s="517" t="s">
        <v>777</v>
      </c>
      <c r="O33" s="589" t="s">
        <v>303</v>
      </c>
    </row>
    <row r="34" spans="1:15" s="68" customFormat="1" ht="21.75" customHeight="1" x14ac:dyDescent="0.3">
      <c r="A34" s="100">
        <v>1</v>
      </c>
      <c r="B34" s="92" t="s">
        <v>415</v>
      </c>
      <c r="C34" s="93">
        <f>EGRESOS!B45</f>
        <v>7878550.9199999999</v>
      </c>
      <c r="D34" s="93">
        <f>EGRESOS!B46</f>
        <v>79086643.569999993</v>
      </c>
      <c r="E34" s="93">
        <f>EGRESOS!B61</f>
        <v>0</v>
      </c>
      <c r="F34" s="93">
        <f>EGRESOS!B50</f>
        <v>131004957.02</v>
      </c>
      <c r="G34" s="93">
        <f>EGRESOS!B48</f>
        <v>12070455.26</v>
      </c>
      <c r="H34" s="93">
        <f>EGRESOS!B68</f>
        <v>21909140.300000001</v>
      </c>
      <c r="I34" s="93">
        <f>EGRESOS!B49</f>
        <v>7130797.54</v>
      </c>
      <c r="J34" s="93">
        <f>EGRESOS!B57</f>
        <v>0</v>
      </c>
      <c r="K34" s="93">
        <f>EGRESOS!B51</f>
        <v>0</v>
      </c>
      <c r="L34" s="93">
        <f>EGRESOS!B58</f>
        <v>0</v>
      </c>
      <c r="M34" s="93">
        <f>EGRESOS!B75</f>
        <v>0</v>
      </c>
      <c r="N34" s="93">
        <f>EGRESOS!B65</f>
        <v>0</v>
      </c>
      <c r="O34" s="94">
        <f>EGRESOS!B52</f>
        <v>0</v>
      </c>
    </row>
    <row r="35" spans="1:15" ht="21" customHeight="1" x14ac:dyDescent="0.3">
      <c r="A35" s="96">
        <v>2</v>
      </c>
      <c r="B35" s="227" t="s">
        <v>847</v>
      </c>
      <c r="C35" s="606">
        <f t="shared" ref="C35:O35" si="7">+C25</f>
        <v>0</v>
      </c>
      <c r="D35" s="606">
        <f t="shared" si="7"/>
        <v>0</v>
      </c>
      <c r="E35" s="606">
        <f t="shared" si="7"/>
        <v>0</v>
      </c>
      <c r="F35" s="606">
        <f t="shared" si="7"/>
        <v>0</v>
      </c>
      <c r="G35" s="606">
        <f t="shared" si="7"/>
        <v>0</v>
      </c>
      <c r="H35" s="606">
        <f t="shared" si="7"/>
        <v>0</v>
      </c>
      <c r="I35" s="606">
        <f t="shared" si="7"/>
        <v>0</v>
      </c>
      <c r="J35" s="606">
        <f t="shared" si="7"/>
        <v>0</v>
      </c>
      <c r="K35" s="606">
        <f t="shared" si="7"/>
        <v>0</v>
      </c>
      <c r="L35" s="606">
        <f t="shared" si="7"/>
        <v>0</v>
      </c>
      <c r="M35" s="606">
        <f t="shared" si="7"/>
        <v>0</v>
      </c>
      <c r="N35" s="606">
        <f t="shared" si="7"/>
        <v>0</v>
      </c>
      <c r="O35" s="606">
        <f t="shared" si="7"/>
        <v>0</v>
      </c>
    </row>
    <row r="36" spans="1:15" s="68" customFormat="1" x14ac:dyDescent="0.3">
      <c r="A36" s="96">
        <v>4</v>
      </c>
      <c r="B36" s="73" t="s">
        <v>669</v>
      </c>
      <c r="C36" s="74">
        <f t="shared" ref="C36:O36" si="8">C34-C35</f>
        <v>7878550.9199999999</v>
      </c>
      <c r="D36" s="74">
        <f t="shared" si="8"/>
        <v>79086643.569999993</v>
      </c>
      <c r="E36" s="74">
        <f t="shared" si="8"/>
        <v>0</v>
      </c>
      <c r="F36" s="74">
        <f t="shared" si="8"/>
        <v>131004957.02</v>
      </c>
      <c r="G36" s="74">
        <f t="shared" si="8"/>
        <v>12070455.26</v>
      </c>
      <c r="H36" s="74">
        <f t="shared" si="8"/>
        <v>21909140.300000001</v>
      </c>
      <c r="I36" s="74">
        <f t="shared" si="8"/>
        <v>7130797.54</v>
      </c>
      <c r="J36" s="74">
        <f t="shared" si="8"/>
        <v>0</v>
      </c>
      <c r="K36" s="74">
        <f t="shared" si="8"/>
        <v>0</v>
      </c>
      <c r="L36" s="74">
        <f t="shared" si="8"/>
        <v>0</v>
      </c>
      <c r="M36" s="74">
        <f t="shared" si="8"/>
        <v>0</v>
      </c>
      <c r="N36" s="74">
        <f t="shared" si="8"/>
        <v>0</v>
      </c>
      <c r="O36" s="81">
        <f t="shared" si="8"/>
        <v>0</v>
      </c>
    </row>
    <row r="37" spans="1:15" x14ac:dyDescent="0.3">
      <c r="A37" s="96">
        <v>5</v>
      </c>
      <c r="B37" s="75" t="s">
        <v>134</v>
      </c>
      <c r="C37" s="76">
        <f t="shared" ref="C37:O37" si="9">C9*C38</f>
        <v>831479.60000000009</v>
      </c>
      <c r="D37" s="76">
        <f t="shared" si="9"/>
        <v>10187742.9</v>
      </c>
      <c r="E37" s="76">
        <f t="shared" si="9"/>
        <v>0</v>
      </c>
      <c r="F37" s="76">
        <f t="shared" si="9"/>
        <v>18979491</v>
      </c>
      <c r="G37" s="76">
        <f t="shared" si="9"/>
        <v>1119000.9000000001</v>
      </c>
      <c r="H37" s="76">
        <f t="shared" si="9"/>
        <v>0</v>
      </c>
      <c r="I37" s="76">
        <f t="shared" si="9"/>
        <v>1218695.6000000001</v>
      </c>
      <c r="J37" s="76">
        <f t="shared" si="9"/>
        <v>0</v>
      </c>
      <c r="K37" s="76">
        <f t="shared" si="9"/>
        <v>0</v>
      </c>
      <c r="L37" s="76">
        <f t="shared" si="9"/>
        <v>0</v>
      </c>
      <c r="M37" s="76">
        <f t="shared" si="9"/>
        <v>0</v>
      </c>
      <c r="N37" s="76">
        <f t="shared" si="9"/>
        <v>0</v>
      </c>
      <c r="O37" s="82">
        <f t="shared" si="9"/>
        <v>0</v>
      </c>
    </row>
    <row r="38" spans="1:15" x14ac:dyDescent="0.3">
      <c r="A38" s="96"/>
      <c r="B38" s="513" t="s">
        <v>671</v>
      </c>
      <c r="C38" s="223">
        <v>0.1</v>
      </c>
      <c r="D38" s="223">
        <v>0.1</v>
      </c>
      <c r="E38" s="223">
        <v>0.1</v>
      </c>
      <c r="F38" s="223">
        <v>0.1</v>
      </c>
      <c r="G38" s="223">
        <v>0.1</v>
      </c>
      <c r="H38" s="223">
        <v>0.1</v>
      </c>
      <c r="I38" s="223">
        <v>0.1</v>
      </c>
      <c r="J38" s="223">
        <v>0.1</v>
      </c>
      <c r="K38" s="223">
        <v>0.1</v>
      </c>
      <c r="L38" s="223">
        <v>0.1</v>
      </c>
      <c r="M38" s="223">
        <v>0.1</v>
      </c>
      <c r="N38" s="223">
        <v>0.1</v>
      </c>
      <c r="O38" s="223">
        <v>0.1</v>
      </c>
    </row>
    <row r="39" spans="1:15" s="68" customFormat="1" ht="33.75" thickBot="1" x14ac:dyDescent="0.35">
      <c r="A39" s="97">
        <v>6</v>
      </c>
      <c r="B39" s="89" t="s">
        <v>670</v>
      </c>
      <c r="C39" s="90">
        <f>C36+C37</f>
        <v>8710030.5199999996</v>
      </c>
      <c r="D39" s="90">
        <f t="shared" ref="D39:O39" si="10">D36+D37</f>
        <v>89274386.469999999</v>
      </c>
      <c r="E39" s="90">
        <f>E36+E37</f>
        <v>0</v>
      </c>
      <c r="F39" s="90">
        <f t="shared" si="10"/>
        <v>149984448.01999998</v>
      </c>
      <c r="G39" s="90">
        <f t="shared" si="10"/>
        <v>13189456.16</v>
      </c>
      <c r="H39" s="90">
        <f t="shared" si="10"/>
        <v>21909140.300000001</v>
      </c>
      <c r="I39" s="90">
        <f t="shared" si="10"/>
        <v>8349493.1400000006</v>
      </c>
      <c r="J39" s="90">
        <f t="shared" si="10"/>
        <v>0</v>
      </c>
      <c r="K39" s="90">
        <f>K36+K37</f>
        <v>0</v>
      </c>
      <c r="L39" s="90">
        <f>L36+L37</f>
        <v>0</v>
      </c>
      <c r="M39" s="90">
        <f>M36+M37</f>
        <v>0</v>
      </c>
      <c r="N39" s="90">
        <f>N36+N37</f>
        <v>0</v>
      </c>
      <c r="O39" s="91">
        <f t="shared" si="10"/>
        <v>0</v>
      </c>
    </row>
    <row r="40" spans="1:15" x14ac:dyDescent="0.3">
      <c r="A40" s="69"/>
      <c r="C40" s="235"/>
      <c r="D40" s="235"/>
      <c r="E40" s="235"/>
      <c r="F40" s="235"/>
      <c r="G40" s="235"/>
      <c r="H40" s="235"/>
      <c r="I40" s="235"/>
    </row>
    <row r="41" spans="1:15" x14ac:dyDescent="0.3">
      <c r="A41" s="514" t="s">
        <v>780</v>
      </c>
      <c r="B41" s="514"/>
      <c r="C41" s="514"/>
      <c r="D41" s="514"/>
      <c r="E41" s="514"/>
      <c r="F41" s="514"/>
      <c r="G41" s="514"/>
      <c r="H41" s="514"/>
    </row>
    <row r="42" spans="1:15" x14ac:dyDescent="0.3">
      <c r="A42" s="63"/>
    </row>
    <row r="43" spans="1:15" x14ac:dyDescent="0.3">
      <c r="A43" s="317" t="s">
        <v>100</v>
      </c>
      <c r="B43" s="318"/>
      <c r="C43" s="318"/>
    </row>
    <row r="44" spans="1:15" x14ac:dyDescent="0.3">
      <c r="A44" s="69"/>
    </row>
    <row r="45" spans="1:15" x14ac:dyDescent="0.3">
      <c r="A45" s="317" t="s">
        <v>34</v>
      </c>
      <c r="B45" s="318"/>
      <c r="C45" s="318"/>
    </row>
    <row r="46" spans="1:15" x14ac:dyDescent="0.3">
      <c r="A46" s="69"/>
    </row>
    <row r="47" spans="1:15" x14ac:dyDescent="0.3">
      <c r="A47" s="69"/>
    </row>
    <row r="48" spans="1:15" x14ac:dyDescent="0.3">
      <c r="A48" s="69"/>
    </row>
    <row r="49" spans="1:1" x14ac:dyDescent="0.3">
      <c r="A49" s="69"/>
    </row>
    <row r="50" spans="1:1" x14ac:dyDescent="0.3">
      <c r="A50" s="69"/>
    </row>
    <row r="51" spans="1:1" x14ac:dyDescent="0.3">
      <c r="A51" s="69"/>
    </row>
    <row r="52" spans="1:1" x14ac:dyDescent="0.3">
      <c r="A52" s="69"/>
    </row>
    <row r="53" spans="1:1" x14ac:dyDescent="0.3">
      <c r="A53" s="69"/>
    </row>
    <row r="54" spans="1:1" x14ac:dyDescent="0.3">
      <c r="A54" s="69"/>
    </row>
    <row r="55" spans="1:1" x14ac:dyDescent="0.3">
      <c r="A55" s="69"/>
    </row>
    <row r="56" spans="1:1" x14ac:dyDescent="0.3">
      <c r="A56" s="69"/>
    </row>
    <row r="57" spans="1:1" x14ac:dyDescent="0.3">
      <c r="A57" s="69"/>
    </row>
    <row r="58" spans="1:1" x14ac:dyDescent="0.3">
      <c r="A58" s="69"/>
    </row>
    <row r="59" spans="1:1" x14ac:dyDescent="0.3">
      <c r="A59" s="69"/>
    </row>
    <row r="60" spans="1:1" x14ac:dyDescent="0.3">
      <c r="A60" s="69"/>
    </row>
    <row r="61" spans="1:1" x14ac:dyDescent="0.3">
      <c r="A61" s="69"/>
    </row>
    <row r="62" spans="1:1" x14ac:dyDescent="0.3">
      <c r="A62" s="69"/>
    </row>
    <row r="63" spans="1:1" x14ac:dyDescent="0.3">
      <c r="A63" s="69"/>
    </row>
    <row r="64" spans="1:1" x14ac:dyDescent="0.3">
      <c r="A64" s="69"/>
    </row>
    <row r="65" spans="1:1" x14ac:dyDescent="0.3">
      <c r="A65" s="69"/>
    </row>
    <row r="66" spans="1:1" x14ac:dyDescent="0.3">
      <c r="A66" s="69"/>
    </row>
    <row r="67" spans="1:1" x14ac:dyDescent="0.3">
      <c r="A67" s="69"/>
    </row>
    <row r="68" spans="1:1" x14ac:dyDescent="0.3">
      <c r="A68" s="69"/>
    </row>
    <row r="69" spans="1:1" x14ac:dyDescent="0.3">
      <c r="A69" s="69"/>
    </row>
    <row r="70" spans="1:1" x14ac:dyDescent="0.3">
      <c r="A70" s="69"/>
    </row>
    <row r="71" spans="1:1" x14ac:dyDescent="0.3">
      <c r="A71" s="69"/>
    </row>
    <row r="72" spans="1:1" x14ac:dyDescent="0.3">
      <c r="A72" s="69"/>
    </row>
    <row r="73" spans="1:1" x14ac:dyDescent="0.3">
      <c r="A73" s="69"/>
    </row>
    <row r="74" spans="1:1" x14ac:dyDescent="0.3">
      <c r="A74" s="69"/>
    </row>
    <row r="75" spans="1:1" x14ac:dyDescent="0.3">
      <c r="A75" s="69"/>
    </row>
    <row r="76" spans="1:1" x14ac:dyDescent="0.3">
      <c r="A76" s="69"/>
    </row>
    <row r="77" spans="1:1" x14ac:dyDescent="0.3">
      <c r="A77" s="69"/>
    </row>
    <row r="78" spans="1:1" x14ac:dyDescent="0.3">
      <c r="A78" s="69"/>
    </row>
    <row r="79" spans="1:1" x14ac:dyDescent="0.3">
      <c r="A79" s="69"/>
    </row>
    <row r="80" spans="1:1" x14ac:dyDescent="0.3">
      <c r="A80" s="69"/>
    </row>
    <row r="81" spans="1:1" x14ac:dyDescent="0.3">
      <c r="A81" s="69"/>
    </row>
    <row r="82" spans="1:1" x14ac:dyDescent="0.3">
      <c r="A82" s="69"/>
    </row>
    <row r="83" spans="1:1" x14ac:dyDescent="0.3">
      <c r="A83" s="69"/>
    </row>
    <row r="84" spans="1:1" x14ac:dyDescent="0.3">
      <c r="A84" s="69"/>
    </row>
    <row r="85" spans="1:1" x14ac:dyDescent="0.3">
      <c r="A85" s="69"/>
    </row>
    <row r="86" spans="1:1" x14ac:dyDescent="0.3">
      <c r="A86" s="69"/>
    </row>
    <row r="87" spans="1:1" x14ac:dyDescent="0.3">
      <c r="A87" s="69"/>
    </row>
    <row r="88" spans="1:1" x14ac:dyDescent="0.3">
      <c r="A88" s="69"/>
    </row>
    <row r="89" spans="1:1" x14ac:dyDescent="0.3">
      <c r="A89" s="69"/>
    </row>
    <row r="90" spans="1:1" x14ac:dyDescent="0.3">
      <c r="A90" s="69"/>
    </row>
    <row r="91" spans="1:1" x14ac:dyDescent="0.3">
      <c r="A91" s="69"/>
    </row>
    <row r="92" spans="1:1" x14ac:dyDescent="0.3">
      <c r="A92" s="69"/>
    </row>
    <row r="93" spans="1:1" x14ac:dyDescent="0.3">
      <c r="A93" s="69"/>
    </row>
    <row r="94" spans="1:1" x14ac:dyDescent="0.3">
      <c r="A94" s="69"/>
    </row>
    <row r="95" spans="1:1" x14ac:dyDescent="0.3">
      <c r="A95" s="69"/>
    </row>
    <row r="96" spans="1:1" x14ac:dyDescent="0.3">
      <c r="A96" s="69"/>
    </row>
    <row r="97" spans="1:1" x14ac:dyDescent="0.3">
      <c r="A97" s="69"/>
    </row>
    <row r="98" spans="1:1" x14ac:dyDescent="0.3">
      <c r="A98" s="69"/>
    </row>
    <row r="99" spans="1:1" x14ac:dyDescent="0.3">
      <c r="A99" s="69"/>
    </row>
    <row r="100" spans="1:1" x14ac:dyDescent="0.3">
      <c r="A100" s="69"/>
    </row>
    <row r="101" spans="1:1" x14ac:dyDescent="0.3">
      <c r="A101" s="69"/>
    </row>
    <row r="102" spans="1:1" x14ac:dyDescent="0.3">
      <c r="A102" s="69"/>
    </row>
    <row r="103" spans="1:1" x14ac:dyDescent="0.3">
      <c r="A103" s="69"/>
    </row>
    <row r="104" spans="1:1" x14ac:dyDescent="0.3">
      <c r="A104" s="69"/>
    </row>
    <row r="105" spans="1:1" x14ac:dyDescent="0.3">
      <c r="A105" s="69"/>
    </row>
    <row r="106" spans="1:1" x14ac:dyDescent="0.3">
      <c r="A106" s="69"/>
    </row>
    <row r="107" spans="1:1" x14ac:dyDescent="0.3">
      <c r="A107" s="69"/>
    </row>
    <row r="108" spans="1:1" x14ac:dyDescent="0.3">
      <c r="A108" s="69"/>
    </row>
    <row r="109" spans="1:1" x14ac:dyDescent="0.3">
      <c r="A109" s="69"/>
    </row>
    <row r="110" spans="1:1" x14ac:dyDescent="0.3">
      <c r="A110" s="69"/>
    </row>
    <row r="111" spans="1:1" x14ac:dyDescent="0.3">
      <c r="A111" s="69"/>
    </row>
    <row r="112" spans="1:1" x14ac:dyDescent="0.3">
      <c r="A112" s="69"/>
    </row>
    <row r="113" spans="1:1" x14ac:dyDescent="0.3">
      <c r="A113" s="69"/>
    </row>
    <row r="114" spans="1:1" x14ac:dyDescent="0.3">
      <c r="A114" s="69"/>
    </row>
    <row r="115" spans="1:1" x14ac:dyDescent="0.3">
      <c r="A115" s="69"/>
    </row>
    <row r="116" spans="1:1" x14ac:dyDescent="0.3">
      <c r="A116" s="69"/>
    </row>
    <row r="117" spans="1:1" x14ac:dyDescent="0.3">
      <c r="A117" s="69"/>
    </row>
    <row r="118" spans="1:1" x14ac:dyDescent="0.3">
      <c r="A118" s="69"/>
    </row>
    <row r="119" spans="1:1" x14ac:dyDescent="0.3">
      <c r="A119" s="69"/>
    </row>
    <row r="120" spans="1:1" x14ac:dyDescent="0.3">
      <c r="A120" s="69"/>
    </row>
    <row r="121" spans="1:1" x14ac:dyDescent="0.3">
      <c r="A121" s="69"/>
    </row>
    <row r="122" spans="1:1" x14ac:dyDescent="0.3">
      <c r="A122" s="69"/>
    </row>
    <row r="123" spans="1:1" x14ac:dyDescent="0.3">
      <c r="A123" s="69"/>
    </row>
    <row r="124" spans="1:1" x14ac:dyDescent="0.3">
      <c r="A124" s="69"/>
    </row>
    <row r="125" spans="1:1" x14ac:dyDescent="0.3">
      <c r="A125" s="69"/>
    </row>
    <row r="126" spans="1:1" x14ac:dyDescent="0.3">
      <c r="A126" s="69"/>
    </row>
    <row r="127" spans="1:1" x14ac:dyDescent="0.3">
      <c r="A127" s="69"/>
    </row>
    <row r="128" spans="1:1" x14ac:dyDescent="0.3">
      <c r="A128" s="69"/>
    </row>
    <row r="129" spans="1:1" x14ac:dyDescent="0.3">
      <c r="A129" s="69"/>
    </row>
    <row r="130" spans="1:1" x14ac:dyDescent="0.3">
      <c r="A130" s="69"/>
    </row>
    <row r="131" spans="1:1" x14ac:dyDescent="0.3">
      <c r="A131" s="69"/>
    </row>
    <row r="132" spans="1:1" x14ac:dyDescent="0.3">
      <c r="A132" s="69"/>
    </row>
    <row r="133" spans="1:1" x14ac:dyDescent="0.3">
      <c r="A133" s="69"/>
    </row>
    <row r="134" spans="1:1" x14ac:dyDescent="0.3">
      <c r="A134" s="69"/>
    </row>
    <row r="135" spans="1:1" x14ac:dyDescent="0.3">
      <c r="A135" s="69"/>
    </row>
    <row r="136" spans="1:1" x14ac:dyDescent="0.3">
      <c r="A136" s="69"/>
    </row>
    <row r="137" spans="1:1" x14ac:dyDescent="0.3">
      <c r="A137" s="69"/>
    </row>
    <row r="138" spans="1:1" x14ac:dyDescent="0.3">
      <c r="A138" s="69"/>
    </row>
    <row r="139" spans="1:1" x14ac:dyDescent="0.3">
      <c r="A139" s="69"/>
    </row>
    <row r="140" spans="1:1" x14ac:dyDescent="0.3">
      <c r="A140" s="69"/>
    </row>
    <row r="141" spans="1:1" x14ac:dyDescent="0.3">
      <c r="A141" s="69"/>
    </row>
    <row r="142" spans="1:1" x14ac:dyDescent="0.3">
      <c r="A142" s="69"/>
    </row>
    <row r="143" spans="1:1" x14ac:dyDescent="0.3">
      <c r="A143" s="69"/>
    </row>
    <row r="144" spans="1:1" x14ac:dyDescent="0.3">
      <c r="A144" s="69"/>
    </row>
    <row r="145" spans="1:1" x14ac:dyDescent="0.3">
      <c r="A145" s="69"/>
    </row>
    <row r="146" spans="1:1" x14ac:dyDescent="0.3">
      <c r="A146" s="69"/>
    </row>
    <row r="147" spans="1:1" x14ac:dyDescent="0.3">
      <c r="A147" s="69"/>
    </row>
    <row r="148" spans="1:1" x14ac:dyDescent="0.3">
      <c r="A148" s="69"/>
    </row>
    <row r="149" spans="1:1" x14ac:dyDescent="0.3">
      <c r="A149" s="69"/>
    </row>
    <row r="150" spans="1:1" x14ac:dyDescent="0.3">
      <c r="A150" s="69"/>
    </row>
    <row r="151" spans="1:1" x14ac:dyDescent="0.3">
      <c r="A151" s="69"/>
    </row>
    <row r="152" spans="1:1" x14ac:dyDescent="0.3">
      <c r="A152" s="69"/>
    </row>
    <row r="153" spans="1:1" x14ac:dyDescent="0.3">
      <c r="A153" s="69"/>
    </row>
    <row r="154" spans="1:1" x14ac:dyDescent="0.3">
      <c r="A154" s="69"/>
    </row>
    <row r="155" spans="1:1" x14ac:dyDescent="0.3">
      <c r="A155" s="69"/>
    </row>
    <row r="156" spans="1:1" x14ac:dyDescent="0.3">
      <c r="A156" s="69"/>
    </row>
    <row r="157" spans="1:1" x14ac:dyDescent="0.3">
      <c r="A157" s="69"/>
    </row>
    <row r="158" spans="1:1" x14ac:dyDescent="0.3">
      <c r="A158" s="69"/>
    </row>
    <row r="159" spans="1:1" x14ac:dyDescent="0.3">
      <c r="A159" s="69"/>
    </row>
    <row r="160" spans="1:1" x14ac:dyDescent="0.3">
      <c r="A160" s="69"/>
    </row>
    <row r="161" spans="1:1" x14ac:dyDescent="0.3">
      <c r="A161" s="69"/>
    </row>
    <row r="162" spans="1:1" x14ac:dyDescent="0.3">
      <c r="A162" s="69"/>
    </row>
    <row r="163" spans="1:1" x14ac:dyDescent="0.3">
      <c r="A163" s="69"/>
    </row>
    <row r="164" spans="1:1" x14ac:dyDescent="0.3">
      <c r="A164" s="69"/>
    </row>
    <row r="165" spans="1:1" x14ac:dyDescent="0.3">
      <c r="A165" s="69"/>
    </row>
    <row r="166" spans="1:1" x14ac:dyDescent="0.3">
      <c r="A166" s="69"/>
    </row>
    <row r="167" spans="1:1" x14ac:dyDescent="0.3">
      <c r="A167" s="69"/>
    </row>
    <row r="168" spans="1:1" x14ac:dyDescent="0.3">
      <c r="A168" s="69"/>
    </row>
    <row r="169" spans="1:1" x14ac:dyDescent="0.3">
      <c r="A169" s="69"/>
    </row>
    <row r="170" spans="1:1" x14ac:dyDescent="0.3">
      <c r="A170" s="69"/>
    </row>
    <row r="171" spans="1:1" x14ac:dyDescent="0.3">
      <c r="A171" s="69"/>
    </row>
    <row r="172" spans="1:1" x14ac:dyDescent="0.3">
      <c r="A172" s="69"/>
    </row>
    <row r="173" spans="1:1" x14ac:dyDescent="0.3">
      <c r="A173" s="69"/>
    </row>
    <row r="174" spans="1:1" x14ac:dyDescent="0.3">
      <c r="A174" s="69"/>
    </row>
    <row r="175" spans="1:1" x14ac:dyDescent="0.3">
      <c r="A175" s="69"/>
    </row>
    <row r="176" spans="1:1" x14ac:dyDescent="0.3">
      <c r="A176" s="69"/>
    </row>
    <row r="177" spans="1:1" x14ac:dyDescent="0.3">
      <c r="A177" s="69"/>
    </row>
    <row r="178" spans="1:1" x14ac:dyDescent="0.3">
      <c r="A178" s="69"/>
    </row>
    <row r="179" spans="1:1" x14ac:dyDescent="0.3">
      <c r="A179" s="69"/>
    </row>
    <row r="180" spans="1:1" x14ac:dyDescent="0.3">
      <c r="A180" s="69"/>
    </row>
    <row r="181" spans="1:1" x14ac:dyDescent="0.3">
      <c r="A181" s="69"/>
    </row>
    <row r="182" spans="1:1" x14ac:dyDescent="0.3">
      <c r="A182" s="69"/>
    </row>
    <row r="183" spans="1:1" x14ac:dyDescent="0.3">
      <c r="A183" s="69"/>
    </row>
    <row r="184" spans="1:1" x14ac:dyDescent="0.3">
      <c r="A184" s="69"/>
    </row>
    <row r="185" spans="1:1" x14ac:dyDescent="0.3">
      <c r="A185" s="69"/>
    </row>
    <row r="186" spans="1:1" x14ac:dyDescent="0.3">
      <c r="A186" s="69"/>
    </row>
    <row r="187" spans="1:1" x14ac:dyDescent="0.3">
      <c r="A187" s="69"/>
    </row>
    <row r="188" spans="1:1" x14ac:dyDescent="0.3">
      <c r="A188" s="69"/>
    </row>
    <row r="189" spans="1:1" x14ac:dyDescent="0.3">
      <c r="A189" s="69"/>
    </row>
    <row r="190" spans="1:1" x14ac:dyDescent="0.3">
      <c r="A190" s="69"/>
    </row>
    <row r="191" spans="1:1" x14ac:dyDescent="0.3">
      <c r="A191" s="69"/>
    </row>
    <row r="192" spans="1:1" x14ac:dyDescent="0.3">
      <c r="A192" s="69"/>
    </row>
    <row r="193" spans="1:1" x14ac:dyDescent="0.3">
      <c r="A193" s="69"/>
    </row>
    <row r="194" spans="1:1" x14ac:dyDescent="0.3">
      <c r="A194" s="69"/>
    </row>
    <row r="195" spans="1:1" x14ac:dyDescent="0.3">
      <c r="A195" s="69"/>
    </row>
    <row r="196" spans="1:1" x14ac:dyDescent="0.3">
      <c r="A196" s="69"/>
    </row>
    <row r="197" spans="1:1" x14ac:dyDescent="0.3">
      <c r="A197" s="69"/>
    </row>
    <row r="198" spans="1:1" x14ac:dyDescent="0.3">
      <c r="A198" s="69"/>
    </row>
    <row r="199" spans="1:1" x14ac:dyDescent="0.3">
      <c r="A199" s="69"/>
    </row>
    <row r="200" spans="1:1" x14ac:dyDescent="0.3">
      <c r="A200" s="69"/>
    </row>
    <row r="201" spans="1:1" x14ac:dyDescent="0.3">
      <c r="A201" s="69"/>
    </row>
    <row r="202" spans="1:1" x14ac:dyDescent="0.3">
      <c r="A202" s="69"/>
    </row>
    <row r="203" spans="1:1" x14ac:dyDescent="0.3">
      <c r="A203" s="69"/>
    </row>
    <row r="204" spans="1:1" x14ac:dyDescent="0.3">
      <c r="A204" s="69"/>
    </row>
    <row r="205" spans="1:1" x14ac:dyDescent="0.3">
      <c r="A205" s="69"/>
    </row>
    <row r="206" spans="1:1" x14ac:dyDescent="0.3">
      <c r="A206" s="69"/>
    </row>
    <row r="207" spans="1:1" x14ac:dyDescent="0.3">
      <c r="A207" s="69"/>
    </row>
    <row r="208" spans="1:1" x14ac:dyDescent="0.3">
      <c r="A208" s="69"/>
    </row>
    <row r="209" spans="1:1" x14ac:dyDescent="0.3">
      <c r="A209" s="69"/>
    </row>
    <row r="210" spans="1:1" x14ac:dyDescent="0.3">
      <c r="A210" s="69"/>
    </row>
    <row r="211" spans="1:1" x14ac:dyDescent="0.3">
      <c r="A211" s="69"/>
    </row>
    <row r="212" spans="1:1" x14ac:dyDescent="0.3">
      <c r="A212" s="69"/>
    </row>
    <row r="213" spans="1:1" x14ac:dyDescent="0.3">
      <c r="A213" s="69"/>
    </row>
    <row r="214" spans="1:1" x14ac:dyDescent="0.3">
      <c r="A214" s="69"/>
    </row>
    <row r="215" spans="1:1" x14ac:dyDescent="0.3">
      <c r="A215" s="69"/>
    </row>
    <row r="216" spans="1:1" x14ac:dyDescent="0.3">
      <c r="A216" s="69"/>
    </row>
    <row r="217" spans="1:1" x14ac:dyDescent="0.3">
      <c r="A217" s="69"/>
    </row>
    <row r="218" spans="1:1" x14ac:dyDescent="0.3">
      <c r="A218" s="69"/>
    </row>
    <row r="219" spans="1:1" x14ac:dyDescent="0.3">
      <c r="A219" s="69"/>
    </row>
    <row r="220" spans="1:1" x14ac:dyDescent="0.3">
      <c r="A220" s="69"/>
    </row>
    <row r="221" spans="1:1" x14ac:dyDescent="0.3">
      <c r="A221" s="69"/>
    </row>
    <row r="222" spans="1:1" x14ac:dyDescent="0.3">
      <c r="A222" s="69"/>
    </row>
    <row r="223" spans="1:1" x14ac:dyDescent="0.3">
      <c r="A223" s="69"/>
    </row>
    <row r="224" spans="1:1" x14ac:dyDescent="0.3">
      <c r="A224" s="69"/>
    </row>
    <row r="225" spans="1:1" x14ac:dyDescent="0.3">
      <c r="A225" s="69"/>
    </row>
    <row r="226" spans="1:1" x14ac:dyDescent="0.3">
      <c r="A226" s="69"/>
    </row>
    <row r="227" spans="1:1" x14ac:dyDescent="0.3">
      <c r="A227" s="69"/>
    </row>
    <row r="228" spans="1:1" x14ac:dyDescent="0.3">
      <c r="A228" s="69"/>
    </row>
    <row r="229" spans="1:1" x14ac:dyDescent="0.3">
      <c r="A229" s="69"/>
    </row>
    <row r="230" spans="1:1" x14ac:dyDescent="0.3">
      <c r="A230" s="69"/>
    </row>
    <row r="231" spans="1:1" x14ac:dyDescent="0.3">
      <c r="A231" s="69"/>
    </row>
    <row r="232" spans="1:1" x14ac:dyDescent="0.3">
      <c r="A232" s="69"/>
    </row>
    <row r="233" spans="1:1" x14ac:dyDescent="0.3">
      <c r="A233" s="69"/>
    </row>
    <row r="234" spans="1:1" x14ac:dyDescent="0.3">
      <c r="A234" s="69"/>
    </row>
    <row r="235" spans="1:1" x14ac:dyDescent="0.3">
      <c r="A235" s="69"/>
    </row>
    <row r="236" spans="1:1" x14ac:dyDescent="0.3">
      <c r="A236" s="69"/>
    </row>
    <row r="237" spans="1:1" x14ac:dyDescent="0.3">
      <c r="A237" s="69"/>
    </row>
    <row r="238" spans="1:1" x14ac:dyDescent="0.3">
      <c r="A238" s="69"/>
    </row>
    <row r="239" spans="1:1" x14ac:dyDescent="0.3">
      <c r="A239" s="69"/>
    </row>
    <row r="240" spans="1:1" x14ac:dyDescent="0.3">
      <c r="A240" s="69"/>
    </row>
    <row r="241" spans="1:1" x14ac:dyDescent="0.3">
      <c r="A241" s="69"/>
    </row>
    <row r="242" spans="1:1" x14ac:dyDescent="0.3">
      <c r="A242" s="69"/>
    </row>
    <row r="243" spans="1:1" x14ac:dyDescent="0.3">
      <c r="A243" s="69"/>
    </row>
    <row r="244" spans="1:1" x14ac:dyDescent="0.3">
      <c r="A244" s="69"/>
    </row>
    <row r="245" spans="1:1" x14ac:dyDescent="0.3">
      <c r="A245" s="69"/>
    </row>
    <row r="246" spans="1:1" x14ac:dyDescent="0.3">
      <c r="A246" s="69"/>
    </row>
    <row r="247" spans="1:1" x14ac:dyDescent="0.3">
      <c r="A247" s="69"/>
    </row>
    <row r="248" spans="1:1" x14ac:dyDescent="0.3">
      <c r="A248" s="69"/>
    </row>
    <row r="249" spans="1:1" x14ac:dyDescent="0.3">
      <c r="A249" s="69"/>
    </row>
    <row r="250" spans="1:1" x14ac:dyDescent="0.3">
      <c r="A250" s="69"/>
    </row>
    <row r="251" spans="1:1" x14ac:dyDescent="0.3">
      <c r="A251" s="69"/>
    </row>
    <row r="252" spans="1:1" x14ac:dyDescent="0.3">
      <c r="A252" s="69"/>
    </row>
    <row r="253" spans="1:1" x14ac:dyDescent="0.3">
      <c r="A253" s="69"/>
    </row>
    <row r="254" spans="1:1" x14ac:dyDescent="0.3">
      <c r="A254" s="69"/>
    </row>
    <row r="255" spans="1:1" x14ac:dyDescent="0.3">
      <c r="A255" s="69"/>
    </row>
    <row r="256" spans="1:1" x14ac:dyDescent="0.3">
      <c r="A256" s="69"/>
    </row>
    <row r="257" spans="1:1" x14ac:dyDescent="0.3">
      <c r="A257" s="69"/>
    </row>
    <row r="258" spans="1:1" x14ac:dyDescent="0.3">
      <c r="A258" s="69"/>
    </row>
    <row r="259" spans="1:1" x14ac:dyDescent="0.3">
      <c r="A259" s="69"/>
    </row>
    <row r="260" spans="1:1" x14ac:dyDescent="0.3">
      <c r="A260" s="69"/>
    </row>
    <row r="261" spans="1:1" x14ac:dyDescent="0.3">
      <c r="A261" s="69"/>
    </row>
    <row r="262" spans="1:1" x14ac:dyDescent="0.3">
      <c r="A262" s="69"/>
    </row>
    <row r="263" spans="1:1" x14ac:dyDescent="0.3">
      <c r="A263" s="69"/>
    </row>
    <row r="264" spans="1:1" x14ac:dyDescent="0.3">
      <c r="A264" s="69"/>
    </row>
    <row r="265" spans="1:1" x14ac:dyDescent="0.3">
      <c r="A265" s="69"/>
    </row>
    <row r="266" spans="1:1" x14ac:dyDescent="0.3">
      <c r="A266" s="69"/>
    </row>
    <row r="267" spans="1:1" x14ac:dyDescent="0.3">
      <c r="A267" s="69"/>
    </row>
    <row r="268" spans="1:1" x14ac:dyDescent="0.3">
      <c r="A268" s="69"/>
    </row>
    <row r="269" spans="1:1" x14ac:dyDescent="0.3">
      <c r="A269" s="69"/>
    </row>
    <row r="270" spans="1:1" x14ac:dyDescent="0.3">
      <c r="A270" s="69"/>
    </row>
    <row r="271" spans="1:1" x14ac:dyDescent="0.3">
      <c r="A271" s="69"/>
    </row>
    <row r="272" spans="1:1" x14ac:dyDescent="0.3">
      <c r="A272" s="69"/>
    </row>
    <row r="273" spans="1:1" x14ac:dyDescent="0.3">
      <c r="A273" s="69"/>
    </row>
    <row r="274" spans="1:1" x14ac:dyDescent="0.3">
      <c r="A274" s="69"/>
    </row>
    <row r="275" spans="1:1" x14ac:dyDescent="0.3">
      <c r="A275" s="69"/>
    </row>
    <row r="276" spans="1:1" x14ac:dyDescent="0.3">
      <c r="A276" s="69"/>
    </row>
    <row r="277" spans="1:1" x14ac:dyDescent="0.3">
      <c r="A277" s="69"/>
    </row>
    <row r="278" spans="1:1" x14ac:dyDescent="0.3">
      <c r="A278" s="69"/>
    </row>
    <row r="279" spans="1:1" x14ac:dyDescent="0.3">
      <c r="A279" s="69"/>
    </row>
    <row r="280" spans="1:1" x14ac:dyDescent="0.3">
      <c r="A280" s="69"/>
    </row>
    <row r="281" spans="1:1" x14ac:dyDescent="0.3">
      <c r="A281" s="69"/>
    </row>
    <row r="282" spans="1:1" x14ac:dyDescent="0.3">
      <c r="A282" s="69"/>
    </row>
    <row r="283" spans="1:1" x14ac:dyDescent="0.3">
      <c r="A283" s="69"/>
    </row>
    <row r="284" spans="1:1" x14ac:dyDescent="0.3">
      <c r="A284" s="69"/>
    </row>
    <row r="285" spans="1:1" x14ac:dyDescent="0.3">
      <c r="A285" s="69"/>
    </row>
    <row r="286" spans="1:1" x14ac:dyDescent="0.3">
      <c r="A286" s="69"/>
    </row>
    <row r="287" spans="1:1" x14ac:dyDescent="0.3">
      <c r="A287" s="69"/>
    </row>
    <row r="288" spans="1:1" x14ac:dyDescent="0.3">
      <c r="A288" s="69"/>
    </row>
    <row r="289" spans="1:1" x14ac:dyDescent="0.3">
      <c r="A289" s="69"/>
    </row>
    <row r="290" spans="1:1" x14ac:dyDescent="0.3">
      <c r="A290" s="69"/>
    </row>
    <row r="291" spans="1:1" x14ac:dyDescent="0.3">
      <c r="A291" s="69"/>
    </row>
  </sheetData>
  <sheetProtection algorithmName="SHA-512" hashValue="komAfJO0bq/GKz/HjbD6efKziwHZvqqHUvRO+1wHnP+bAud507EtBJxI1w08JdDBVXkp8pUD7fowKuWuVTfpTQ==" saltValue="72RvUBGSlkezZNn0E9xq+w==" spinCount="100000" sheet="1" objects="1" scenarios="1"/>
  <phoneticPr fontId="3" type="noConversion"/>
  <printOptions horizontalCentered="1" verticalCentered="1" gridLinesSet="0"/>
  <pageMargins left="0.27" right="0.15748031496062992" top="0.98425196850393704" bottom="0.98425196850393704" header="0.51181102362204722" footer="0.51181102362204722"/>
  <pageSetup scale="80" orientation="landscape"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F734"/>
  <sheetViews>
    <sheetView showGridLines="0" zoomScaleNormal="100" workbookViewId="0">
      <pane xSplit="1" ySplit="4" topLeftCell="B691" activePane="bottomRight" state="frozen"/>
      <selection pane="topRight" activeCell="C1" sqref="C1"/>
      <selection pane="bottomLeft" activeCell="A3" sqref="A3"/>
      <selection pane="bottomRight" activeCell="A695" sqref="A695:C703"/>
    </sheetView>
  </sheetViews>
  <sheetFormatPr baseColWidth="10" defaultRowHeight="16.5" x14ac:dyDescent="0.3"/>
  <cols>
    <col min="1" max="1" width="7" style="682" customWidth="1"/>
    <col min="2" max="2" width="65.7109375" style="63" customWidth="1"/>
    <col min="3" max="3" width="17.140625" style="63" customWidth="1"/>
    <col min="4" max="4" width="15.28515625" style="1" customWidth="1"/>
    <col min="5" max="5" width="15.140625" style="1" customWidth="1"/>
    <col min="6" max="6" width="13.5703125" style="1" customWidth="1"/>
    <col min="7" max="16384" width="11.42578125" style="1"/>
  </cols>
  <sheetData>
    <row r="1" spans="1:3" ht="18.600000000000001" customHeight="1" x14ac:dyDescent="0.4">
      <c r="A1" s="668"/>
      <c r="B1" s="309" t="str">
        <f>'LISTA DE HOJAS'!A1</f>
        <v>MUNICIPALIDAD DE TARRAZU</v>
      </c>
      <c r="C1" s="182"/>
    </row>
    <row r="2" spans="1:3" ht="34.5" customHeight="1" x14ac:dyDescent="0.25">
      <c r="A2" s="668"/>
      <c r="B2" s="310" t="str">
        <f>'LISTA DE HOJAS'!A2</f>
        <v>LIQUIDACIÓN PERIODO 2018</v>
      </c>
      <c r="C2" s="182"/>
    </row>
    <row r="3" spans="1:3" ht="18" customHeight="1" x14ac:dyDescent="0.3">
      <c r="A3" s="668"/>
      <c r="B3" s="713" t="s">
        <v>264</v>
      </c>
      <c r="C3" s="713"/>
    </row>
    <row r="4" spans="1:3" x14ac:dyDescent="0.3">
      <c r="A4" s="668"/>
      <c r="B4" s="713" t="s">
        <v>749</v>
      </c>
      <c r="C4" s="713"/>
    </row>
    <row r="5" spans="1:3" x14ac:dyDescent="0.3">
      <c r="A5" s="668"/>
      <c r="B5" s="31"/>
      <c r="C5" s="30"/>
    </row>
    <row r="6" spans="1:3" ht="17.25" thickBot="1" x14ac:dyDescent="0.35">
      <c r="A6" s="668"/>
      <c r="B6" s="30"/>
      <c r="C6" s="32"/>
    </row>
    <row r="7" spans="1:3" x14ac:dyDescent="0.3">
      <c r="A7" s="668"/>
      <c r="B7" s="133" t="s">
        <v>188</v>
      </c>
      <c r="C7" s="134">
        <f>INGRESOS!B17</f>
        <v>246969833</v>
      </c>
    </row>
    <row r="8" spans="1:3" ht="17.25" thickBot="1" x14ac:dyDescent="0.35">
      <c r="A8" s="668"/>
      <c r="B8" s="135" t="s">
        <v>189</v>
      </c>
      <c r="C8" s="136">
        <f>INGRESOS!C17</f>
        <v>4500000</v>
      </c>
    </row>
    <row r="9" spans="1:3" ht="17.25" thickTop="1" x14ac:dyDescent="0.3">
      <c r="A9" s="668"/>
      <c r="B9" s="137" t="s">
        <v>84</v>
      </c>
      <c r="C9" s="138">
        <f>SUM(C7:C8)</f>
        <v>251469833</v>
      </c>
    </row>
    <row r="10" spans="1:3" x14ac:dyDescent="0.3">
      <c r="A10" s="668"/>
      <c r="B10" s="135"/>
      <c r="C10" s="139" t="s">
        <v>251</v>
      </c>
    </row>
    <row r="11" spans="1:3" x14ac:dyDescent="0.3">
      <c r="A11" s="668"/>
      <c r="B11" s="137" t="s">
        <v>187</v>
      </c>
      <c r="C11" s="51">
        <f>INGRESOS!B18</f>
        <v>0</v>
      </c>
    </row>
    <row r="12" spans="1:3" ht="17.25" thickBot="1" x14ac:dyDescent="0.35">
      <c r="A12" s="668"/>
      <c r="B12" s="135" t="s">
        <v>189</v>
      </c>
      <c r="C12" s="136">
        <f>INGRESOS!C18</f>
        <v>0</v>
      </c>
    </row>
    <row r="13" spans="1:3" ht="15.75" customHeight="1" thickTop="1" thickBot="1" x14ac:dyDescent="0.35">
      <c r="A13" s="668"/>
      <c r="B13" s="140" t="s">
        <v>84</v>
      </c>
      <c r="C13" s="141">
        <f>SUM(C11:C12)</f>
        <v>0</v>
      </c>
    </row>
    <row r="14" spans="1:3" ht="17.25" thickBot="1" x14ac:dyDescent="0.35">
      <c r="A14" s="668"/>
      <c r="B14" s="29"/>
      <c r="C14" s="29"/>
    </row>
    <row r="15" spans="1:3" ht="32.25" customHeight="1" thickBot="1" x14ac:dyDescent="0.25">
      <c r="A15" s="669">
        <v>1</v>
      </c>
      <c r="B15" s="714" t="s">
        <v>634</v>
      </c>
      <c r="C15" s="709"/>
    </row>
    <row r="16" spans="1:3" x14ac:dyDescent="0.3">
      <c r="A16" s="668"/>
      <c r="B16" s="45"/>
      <c r="C16" s="46"/>
    </row>
    <row r="17" spans="1:3" x14ac:dyDescent="0.3">
      <c r="A17" s="668"/>
      <c r="B17" s="45" t="s">
        <v>266</v>
      </c>
      <c r="C17" s="47">
        <f>C13*8%</f>
        <v>0</v>
      </c>
    </row>
    <row r="18" spans="1:3" ht="17.25" thickBot="1" x14ac:dyDescent="0.35">
      <c r="A18" s="668"/>
      <c r="B18" s="45" t="s">
        <v>860</v>
      </c>
      <c r="C18" s="48">
        <f>INGRESOS!B165+INGRESOS!C165</f>
        <v>0</v>
      </c>
    </row>
    <row r="19" spans="1:3" ht="20.25" customHeight="1" thickTop="1" x14ac:dyDescent="0.3">
      <c r="A19" s="668"/>
      <c r="B19" s="45" t="s">
        <v>267</v>
      </c>
      <c r="C19" s="47">
        <f>C17+C18</f>
        <v>0</v>
      </c>
    </row>
    <row r="20" spans="1:3" ht="17.25" thickBot="1" x14ac:dyDescent="0.35">
      <c r="A20" s="668"/>
      <c r="B20" s="45" t="s">
        <v>633</v>
      </c>
      <c r="C20" s="47">
        <f>EGRESOS!B18</f>
        <v>0</v>
      </c>
    </row>
    <row r="21" spans="1:3" ht="17.25" thickBot="1" x14ac:dyDescent="0.35">
      <c r="A21" s="668"/>
      <c r="B21" s="43" t="s">
        <v>268</v>
      </c>
      <c r="C21" s="44">
        <f>C19-C20</f>
        <v>0</v>
      </c>
    </row>
    <row r="22" spans="1:3" ht="17.25" thickBot="1" x14ac:dyDescent="0.35">
      <c r="A22" s="668"/>
      <c r="B22" s="29"/>
      <c r="C22" s="29"/>
    </row>
    <row r="23" spans="1:3" ht="37.5" customHeight="1" thickBot="1" x14ac:dyDescent="0.25">
      <c r="A23" s="669">
        <v>2</v>
      </c>
      <c r="B23" s="714" t="s">
        <v>636</v>
      </c>
      <c r="C23" s="709"/>
    </row>
    <row r="24" spans="1:3" x14ac:dyDescent="0.3">
      <c r="A24" s="668"/>
      <c r="B24" s="49"/>
      <c r="C24" s="50"/>
    </row>
    <row r="25" spans="1:3" x14ac:dyDescent="0.3">
      <c r="A25" s="668"/>
      <c r="B25" s="45" t="s">
        <v>269</v>
      </c>
      <c r="C25" s="51">
        <f>(C9+C13)*3/100</f>
        <v>7544094.9900000002</v>
      </c>
    </row>
    <row r="26" spans="1:3" ht="17.25" thickBot="1" x14ac:dyDescent="0.35">
      <c r="A26" s="668"/>
      <c r="B26" s="45" t="s">
        <v>860</v>
      </c>
      <c r="C26" s="52">
        <f>INGRESOS!B166+INGRESOS!C166</f>
        <v>7307217.0899999999</v>
      </c>
    </row>
    <row r="27" spans="1:3" ht="17.25" customHeight="1" thickTop="1" x14ac:dyDescent="0.3">
      <c r="A27" s="668"/>
      <c r="B27" s="45" t="s">
        <v>267</v>
      </c>
      <c r="C27" s="51">
        <f>C25+C26</f>
        <v>14851312.08</v>
      </c>
    </row>
    <row r="28" spans="1:3" ht="17.25" thickBot="1" x14ac:dyDescent="0.35">
      <c r="A28" s="668"/>
      <c r="B28" s="45" t="s">
        <v>635</v>
      </c>
      <c r="C28" s="51">
        <f>EGRESOS!B19</f>
        <v>7307217.0899999999</v>
      </c>
    </row>
    <row r="29" spans="1:3" ht="17.25" thickBot="1" x14ac:dyDescent="0.35">
      <c r="A29" s="668"/>
      <c r="B29" s="43" t="s">
        <v>270</v>
      </c>
      <c r="C29" s="44">
        <f>C27-C28</f>
        <v>7544094.9900000002</v>
      </c>
    </row>
    <row r="30" spans="1:3" ht="17.25" thickBot="1" x14ac:dyDescent="0.35">
      <c r="A30" s="668"/>
      <c r="B30" s="29"/>
      <c r="C30" s="29"/>
    </row>
    <row r="31" spans="1:3" ht="31.5" customHeight="1" thickBot="1" x14ac:dyDescent="0.25">
      <c r="A31" s="669">
        <v>3</v>
      </c>
      <c r="B31" s="714" t="s">
        <v>637</v>
      </c>
      <c r="C31" s="709"/>
    </row>
    <row r="32" spans="1:3" x14ac:dyDescent="0.3">
      <c r="A32" s="668"/>
      <c r="B32" s="49"/>
      <c r="C32" s="50"/>
    </row>
    <row r="33" spans="1:3" x14ac:dyDescent="0.3">
      <c r="A33" s="668"/>
      <c r="B33" s="45" t="s">
        <v>269</v>
      </c>
      <c r="C33" s="51">
        <f>C13*3/100</f>
        <v>0</v>
      </c>
    </row>
    <row r="34" spans="1:3" ht="17.25" thickBot="1" x14ac:dyDescent="0.35">
      <c r="A34" s="668"/>
      <c r="B34" s="45" t="s">
        <v>860</v>
      </c>
      <c r="C34" s="52">
        <f>INGRESOS!B167+INGRESOS!C167</f>
        <v>2488.59</v>
      </c>
    </row>
    <row r="35" spans="1:3" ht="19.5" customHeight="1" thickTop="1" x14ac:dyDescent="0.3">
      <c r="A35" s="668"/>
      <c r="B35" s="45" t="s">
        <v>267</v>
      </c>
      <c r="C35" s="51">
        <f>C33+C34</f>
        <v>2488.59</v>
      </c>
    </row>
    <row r="36" spans="1:3" ht="17.25" thickBot="1" x14ac:dyDescent="0.35">
      <c r="A36" s="668"/>
      <c r="B36" s="45" t="s">
        <v>635</v>
      </c>
      <c r="C36" s="51">
        <f>EGRESOS!B20</f>
        <v>0</v>
      </c>
    </row>
    <row r="37" spans="1:3" ht="17.25" thickBot="1" x14ac:dyDescent="0.35">
      <c r="A37" s="668"/>
      <c r="B37" s="43" t="s">
        <v>270</v>
      </c>
      <c r="C37" s="44">
        <f>C35-C36</f>
        <v>2488.59</v>
      </c>
    </row>
    <row r="38" spans="1:3" ht="19.5" customHeight="1" thickBot="1" x14ac:dyDescent="0.35">
      <c r="A38" s="668"/>
      <c r="B38" s="29"/>
      <c r="C38" s="29"/>
    </row>
    <row r="39" spans="1:3" ht="36" customHeight="1" thickBot="1" x14ac:dyDescent="0.25">
      <c r="A39" s="669">
        <v>4</v>
      </c>
      <c r="B39" s="714" t="s">
        <v>743</v>
      </c>
      <c r="C39" s="709"/>
    </row>
    <row r="40" spans="1:3" x14ac:dyDescent="0.3">
      <c r="A40" s="668"/>
      <c r="B40" s="49"/>
      <c r="C40" s="50"/>
    </row>
    <row r="41" spans="1:3" x14ac:dyDescent="0.3">
      <c r="A41" s="668"/>
      <c r="B41" s="45" t="s">
        <v>190</v>
      </c>
      <c r="C41" s="51">
        <f>(INGRESOS!B21+INGRESOS!C21)*10/100</f>
        <v>0</v>
      </c>
    </row>
    <row r="42" spans="1:3" x14ac:dyDescent="0.3">
      <c r="A42" s="668"/>
      <c r="B42" s="45" t="s">
        <v>271</v>
      </c>
      <c r="C42" s="51">
        <f>(C9+C13)*10/100</f>
        <v>25146983.300000001</v>
      </c>
    </row>
    <row r="43" spans="1:3" ht="17.25" thickBot="1" x14ac:dyDescent="0.35">
      <c r="A43" s="668"/>
      <c r="B43" s="45" t="s">
        <v>860</v>
      </c>
      <c r="C43" s="52">
        <f>INGRESOS!B168+INGRESOS!C168</f>
        <v>6209058.7699999996</v>
      </c>
    </row>
    <row r="44" spans="1:3" ht="20.25" customHeight="1" thickTop="1" x14ac:dyDescent="0.3">
      <c r="A44" s="668"/>
      <c r="B44" s="45" t="s">
        <v>267</v>
      </c>
      <c r="C44" s="51">
        <f>C41+C42+C43</f>
        <v>31356042.07</v>
      </c>
    </row>
    <row r="45" spans="1:3" ht="17.25" thickBot="1" x14ac:dyDescent="0.35">
      <c r="A45" s="668"/>
      <c r="B45" s="55" t="s">
        <v>633</v>
      </c>
      <c r="C45" s="56">
        <f>EGRESOS!B21</f>
        <v>29224442.25</v>
      </c>
    </row>
    <row r="46" spans="1:3" ht="17.25" thickBot="1" x14ac:dyDescent="0.35">
      <c r="A46" s="668"/>
      <c r="B46" s="43" t="s">
        <v>270</v>
      </c>
      <c r="C46" s="44">
        <f>C44-C45</f>
        <v>2131599.8200000003</v>
      </c>
    </row>
    <row r="47" spans="1:3" ht="17.25" thickBot="1" x14ac:dyDescent="0.35">
      <c r="A47" s="668"/>
      <c r="B47" s="29"/>
      <c r="C47" s="29"/>
    </row>
    <row r="48" spans="1:3" ht="17.25" thickBot="1" x14ac:dyDescent="0.25">
      <c r="A48" s="670">
        <v>5</v>
      </c>
      <c r="B48" s="714" t="s">
        <v>643</v>
      </c>
      <c r="C48" s="709"/>
    </row>
    <row r="49" spans="1:3" x14ac:dyDescent="0.3">
      <c r="A49" s="668"/>
      <c r="B49" s="49"/>
      <c r="C49" s="50"/>
    </row>
    <row r="50" spans="1:3" x14ac:dyDescent="0.3">
      <c r="A50" s="668"/>
      <c r="B50" s="45" t="s">
        <v>272</v>
      </c>
      <c r="C50" s="51">
        <f>C9*1/100</f>
        <v>2514698.33</v>
      </c>
    </row>
    <row r="51" spans="1:3" ht="17.25" thickBot="1" x14ac:dyDescent="0.35">
      <c r="A51" s="668"/>
      <c r="B51" s="45" t="s">
        <v>860</v>
      </c>
      <c r="C51" s="52">
        <f>INGRESOS!B169+INGRESOS!C169</f>
        <v>442541.43</v>
      </c>
    </row>
    <row r="52" spans="1:3" ht="18" customHeight="1" thickTop="1" x14ac:dyDescent="0.3">
      <c r="A52" s="668"/>
      <c r="B52" s="45" t="s">
        <v>267</v>
      </c>
      <c r="C52" s="51">
        <f>C50+C51</f>
        <v>2957239.7600000002</v>
      </c>
    </row>
    <row r="53" spans="1:3" ht="17.25" thickBot="1" x14ac:dyDescent="0.35">
      <c r="A53" s="668"/>
      <c r="B53" s="55" t="s">
        <v>635</v>
      </c>
      <c r="C53" s="56">
        <f>EGRESOS!B22</f>
        <v>2190759.0099999998</v>
      </c>
    </row>
    <row r="54" spans="1:3" ht="17.25" thickBot="1" x14ac:dyDescent="0.35">
      <c r="A54" s="668"/>
      <c r="B54" s="43" t="s">
        <v>270</v>
      </c>
      <c r="C54" s="44">
        <f>C52-C53</f>
        <v>766480.75000000047</v>
      </c>
    </row>
    <row r="55" spans="1:3" ht="17.25" thickBot="1" x14ac:dyDescent="0.35">
      <c r="A55" s="668"/>
      <c r="B55" s="29"/>
      <c r="C55" s="29"/>
    </row>
    <row r="56" spans="1:3" ht="48.75" customHeight="1" thickBot="1" x14ac:dyDescent="0.25">
      <c r="A56" s="670">
        <v>6</v>
      </c>
      <c r="B56" s="714" t="s">
        <v>568</v>
      </c>
      <c r="C56" s="709"/>
    </row>
    <row r="57" spans="1:3" x14ac:dyDescent="0.3">
      <c r="A57" s="668"/>
      <c r="B57" s="49"/>
      <c r="C57" s="50"/>
    </row>
    <row r="58" spans="1:3" x14ac:dyDescent="0.3">
      <c r="A58" s="668"/>
      <c r="B58" s="45" t="s">
        <v>569</v>
      </c>
      <c r="C58" s="51">
        <f>(C9*76%)</f>
        <v>191117073.08000001</v>
      </c>
    </row>
    <row r="59" spans="1:3" ht="17.25" thickBot="1" x14ac:dyDescent="0.35">
      <c r="A59" s="668"/>
      <c r="B59" s="45" t="s">
        <v>860</v>
      </c>
      <c r="C59" s="52">
        <f>INGRESOS!B170+INGRESOS!C170</f>
        <v>44429067.850000001</v>
      </c>
    </row>
    <row r="60" spans="1:3" ht="17.25" thickTop="1" x14ac:dyDescent="0.3">
      <c r="A60" s="668"/>
      <c r="B60" s="45" t="s">
        <v>267</v>
      </c>
      <c r="C60" s="51">
        <f>C58+C59</f>
        <v>235546140.93000001</v>
      </c>
    </row>
    <row r="61" spans="1:3" ht="17.25" thickBot="1" x14ac:dyDescent="0.35">
      <c r="A61" s="668"/>
      <c r="B61" s="55" t="s">
        <v>635</v>
      </c>
      <c r="C61" s="56">
        <f>EGRESOS!B91</f>
        <v>217322250</v>
      </c>
    </row>
    <row r="62" spans="1:3" ht="17.25" thickBot="1" x14ac:dyDescent="0.35">
      <c r="A62" s="668"/>
      <c r="B62" s="43" t="s">
        <v>270</v>
      </c>
      <c r="C62" s="44">
        <f>C60-C61</f>
        <v>18223890.930000007</v>
      </c>
    </row>
    <row r="63" spans="1:3" x14ac:dyDescent="0.3">
      <c r="A63" s="668"/>
      <c r="B63" s="29"/>
      <c r="C63" s="29"/>
    </row>
    <row r="64" spans="1:3" ht="17.25" thickBot="1" x14ac:dyDescent="0.35">
      <c r="A64" s="668"/>
      <c r="B64" s="29"/>
      <c r="C64" s="29"/>
    </row>
    <row r="65" spans="1:3" ht="17.25" thickBot="1" x14ac:dyDescent="0.25">
      <c r="A65" s="670">
        <v>7</v>
      </c>
      <c r="B65" s="714" t="s">
        <v>645</v>
      </c>
      <c r="C65" s="709"/>
    </row>
    <row r="66" spans="1:3" ht="11.25" customHeight="1" x14ac:dyDescent="0.3">
      <c r="A66" s="668"/>
      <c r="B66" s="49" t="s">
        <v>394</v>
      </c>
      <c r="C66" s="50"/>
    </row>
    <row r="67" spans="1:3" ht="11.25" customHeight="1" x14ac:dyDescent="0.3">
      <c r="A67" s="668"/>
      <c r="B67" s="45" t="s">
        <v>646</v>
      </c>
      <c r="C67" s="51">
        <f>INGRESOS!B26*0.3</f>
        <v>0</v>
      </c>
    </row>
    <row r="68" spans="1:3" ht="11.25" customHeight="1" x14ac:dyDescent="0.3">
      <c r="A68" s="668"/>
      <c r="B68" s="45" t="s">
        <v>479</v>
      </c>
      <c r="C68" s="51">
        <f>+INGRESOS!C26*0.3</f>
        <v>0</v>
      </c>
    </row>
    <row r="69" spans="1:3" ht="17.25" thickBot="1" x14ac:dyDescent="0.35">
      <c r="A69" s="668"/>
      <c r="B69" s="45" t="s">
        <v>860</v>
      </c>
      <c r="C69" s="52">
        <f>INGRESOS!B171+INGRESOS!C171</f>
        <v>0</v>
      </c>
    </row>
    <row r="70" spans="1:3" ht="21" customHeight="1" thickTop="1" x14ac:dyDescent="0.3">
      <c r="A70" s="668"/>
      <c r="B70" s="45" t="s">
        <v>267</v>
      </c>
      <c r="C70" s="51">
        <f>SUM(C67:C69)</f>
        <v>0</v>
      </c>
    </row>
    <row r="71" spans="1:3" ht="17.25" thickBot="1" x14ac:dyDescent="0.35">
      <c r="A71" s="668"/>
      <c r="B71" s="55" t="s">
        <v>328</v>
      </c>
      <c r="C71" s="56">
        <f>EGRESOS!B23</f>
        <v>0</v>
      </c>
    </row>
    <row r="72" spans="1:3" ht="17.25" thickBot="1" x14ac:dyDescent="0.35">
      <c r="A72" s="668"/>
      <c r="B72" s="43" t="s">
        <v>270</v>
      </c>
      <c r="C72" s="44">
        <f>C70-C71</f>
        <v>0</v>
      </c>
    </row>
    <row r="73" spans="1:3" ht="18.75" customHeight="1" thickBot="1" x14ac:dyDescent="0.35">
      <c r="A73" s="668"/>
      <c r="B73" s="29"/>
      <c r="C73" s="29"/>
    </row>
    <row r="74" spans="1:3" ht="17.25" thickBot="1" x14ac:dyDescent="0.25">
      <c r="A74" s="670">
        <v>8</v>
      </c>
      <c r="B74" s="714" t="s">
        <v>648</v>
      </c>
      <c r="C74" s="709"/>
    </row>
    <row r="75" spans="1:3" x14ac:dyDescent="0.3">
      <c r="A75" s="668"/>
      <c r="B75" s="49"/>
      <c r="C75" s="58"/>
    </row>
    <row r="76" spans="1:3" x14ac:dyDescent="0.3">
      <c r="A76" s="668"/>
      <c r="B76" s="45" t="s">
        <v>860</v>
      </c>
      <c r="C76" s="51">
        <f>INGRESOS!B172+INGRESOS!C172</f>
        <v>0</v>
      </c>
    </row>
    <row r="77" spans="1:3" x14ac:dyDescent="0.3">
      <c r="A77" s="668"/>
      <c r="B77" s="59" t="s">
        <v>329</v>
      </c>
      <c r="C77" s="51"/>
    </row>
    <row r="78" spans="1:3" x14ac:dyDescent="0.3">
      <c r="A78" s="668"/>
      <c r="B78" s="45" t="s">
        <v>330</v>
      </c>
      <c r="C78" s="51">
        <f>INGRESOS!B22+INGRESOS!C22</f>
        <v>0</v>
      </c>
    </row>
    <row r="79" spans="1:3" x14ac:dyDescent="0.3">
      <c r="A79" s="668"/>
      <c r="B79" s="45" t="s">
        <v>455</v>
      </c>
      <c r="C79" s="51">
        <f>INGRESOS!B107+INGRESOS!C107</f>
        <v>0</v>
      </c>
    </row>
    <row r="80" spans="1:3" x14ac:dyDescent="0.3">
      <c r="A80" s="668"/>
      <c r="B80" s="45" t="s">
        <v>331</v>
      </c>
      <c r="C80" s="51">
        <f>INGRESOS!B26*0.7+INGRESOS!C26*0.7</f>
        <v>0</v>
      </c>
    </row>
    <row r="81" spans="1:3" x14ac:dyDescent="0.3">
      <c r="A81" s="668"/>
      <c r="B81" s="45" t="s">
        <v>332</v>
      </c>
      <c r="C81" s="51"/>
    </row>
    <row r="82" spans="1:3" x14ac:dyDescent="0.3">
      <c r="A82" s="668"/>
      <c r="B82" s="45" t="s">
        <v>649</v>
      </c>
      <c r="C82" s="51">
        <f>INGRESOS!B141+INGRESOS!C141</f>
        <v>947468.66</v>
      </c>
    </row>
    <row r="83" spans="1:3" x14ac:dyDescent="0.3">
      <c r="A83" s="668"/>
      <c r="B83" s="45" t="s">
        <v>650</v>
      </c>
      <c r="C83" s="51">
        <f>INGRESOS!B112+INGRESOS!C112</f>
        <v>0</v>
      </c>
    </row>
    <row r="84" spans="1:3" x14ac:dyDescent="0.3">
      <c r="A84" s="668"/>
      <c r="B84" s="172" t="s">
        <v>179</v>
      </c>
      <c r="C84" s="173">
        <v>0</v>
      </c>
    </row>
    <row r="85" spans="1:3" x14ac:dyDescent="0.3">
      <c r="A85" s="668"/>
      <c r="B85" s="172" t="s">
        <v>180</v>
      </c>
      <c r="C85" s="173">
        <v>0</v>
      </c>
    </row>
    <row r="86" spans="1:3" x14ac:dyDescent="0.3">
      <c r="A86" s="668"/>
      <c r="B86" s="45" t="s">
        <v>333</v>
      </c>
      <c r="C86" s="51">
        <f>SUM(C76:C85)</f>
        <v>947468.66</v>
      </c>
    </row>
    <row r="87" spans="1:3" ht="17.25" thickBot="1" x14ac:dyDescent="0.35">
      <c r="A87" s="668"/>
      <c r="B87" s="55" t="s">
        <v>334</v>
      </c>
      <c r="C87" s="56">
        <f>C90</f>
        <v>947468.66</v>
      </c>
    </row>
    <row r="88" spans="1:3" ht="17.25" thickBot="1" x14ac:dyDescent="0.35">
      <c r="A88" s="668"/>
      <c r="B88" s="43" t="s">
        <v>335</v>
      </c>
      <c r="C88" s="57">
        <f>C86-C87</f>
        <v>0</v>
      </c>
    </row>
    <row r="89" spans="1:3" x14ac:dyDescent="0.3">
      <c r="A89" s="668"/>
      <c r="B89" s="49"/>
      <c r="C89" s="58"/>
    </row>
    <row r="90" spans="1:3" x14ac:dyDescent="0.3">
      <c r="A90" s="668"/>
      <c r="B90" s="59" t="s">
        <v>336</v>
      </c>
      <c r="C90" s="62">
        <f>SUM(C91:C93)</f>
        <v>947468.66</v>
      </c>
    </row>
    <row r="91" spans="1:3" x14ac:dyDescent="0.3">
      <c r="A91" s="668"/>
      <c r="B91" s="45" t="s">
        <v>284</v>
      </c>
      <c r="C91" s="173">
        <v>947468.66</v>
      </c>
    </row>
    <row r="92" spans="1:3" x14ac:dyDescent="0.3">
      <c r="A92" s="668"/>
      <c r="B92" s="61" t="s">
        <v>285</v>
      </c>
      <c r="C92" s="173">
        <v>0</v>
      </c>
    </row>
    <row r="93" spans="1:3" x14ac:dyDescent="0.3">
      <c r="A93" s="668"/>
      <c r="B93" s="174" t="s">
        <v>652</v>
      </c>
      <c r="C93" s="173">
        <v>0</v>
      </c>
    </row>
    <row r="94" spans="1:3" ht="17.25" thickBot="1" x14ac:dyDescent="0.35">
      <c r="A94" s="668"/>
      <c r="B94" s="55"/>
      <c r="C94" s="56"/>
    </row>
    <row r="95" spans="1:3" ht="17.25" thickBot="1" x14ac:dyDescent="0.35">
      <c r="A95" s="668"/>
      <c r="B95" s="35"/>
      <c r="C95" s="36"/>
    </row>
    <row r="96" spans="1:3" ht="36" customHeight="1" thickBot="1" x14ac:dyDescent="0.25">
      <c r="A96" s="670">
        <v>9</v>
      </c>
      <c r="B96" s="714" t="s">
        <v>673</v>
      </c>
      <c r="C96" s="709"/>
    </row>
    <row r="97" spans="1:3" x14ac:dyDescent="0.3">
      <c r="A97" s="668"/>
      <c r="B97" s="101"/>
      <c r="C97" s="102"/>
    </row>
    <row r="98" spans="1:3" x14ac:dyDescent="0.3">
      <c r="A98" s="668"/>
      <c r="B98" s="45" t="s">
        <v>860</v>
      </c>
      <c r="C98" s="47">
        <f>INGRESOS!B173+INGRESOS!C173</f>
        <v>0</v>
      </c>
    </row>
    <row r="99" spans="1:3" x14ac:dyDescent="0.3">
      <c r="A99" s="668"/>
      <c r="B99" s="45" t="s">
        <v>85</v>
      </c>
      <c r="C99" s="51">
        <f>INGRESOS!B31</f>
        <v>0</v>
      </c>
    </row>
    <row r="100" spans="1:3" ht="17.25" thickBot="1" x14ac:dyDescent="0.35">
      <c r="A100" s="668"/>
      <c r="B100" s="61" t="s">
        <v>486</v>
      </c>
      <c r="C100" s="52">
        <f>+INGRESOS!C31</f>
        <v>0</v>
      </c>
    </row>
    <row r="101" spans="1:3" ht="17.25" thickTop="1" x14ac:dyDescent="0.3">
      <c r="A101" s="668"/>
      <c r="B101" s="103" t="s">
        <v>337</v>
      </c>
      <c r="C101" s="72">
        <f>SUM(C98:C100)</f>
        <v>0</v>
      </c>
    </row>
    <row r="102" spans="1:3" x14ac:dyDescent="0.3">
      <c r="A102" s="668"/>
      <c r="B102" s="61"/>
      <c r="C102" s="47"/>
    </row>
    <row r="103" spans="1:3" x14ac:dyDescent="0.3">
      <c r="A103" s="668"/>
      <c r="B103" s="174" t="s">
        <v>674</v>
      </c>
      <c r="C103" s="175">
        <v>0</v>
      </c>
    </row>
    <row r="104" spans="1:3" x14ac:dyDescent="0.3">
      <c r="A104" s="668"/>
      <c r="B104" s="174" t="s">
        <v>674</v>
      </c>
      <c r="C104" s="175">
        <v>0</v>
      </c>
    </row>
    <row r="105" spans="1:3" x14ac:dyDescent="0.3">
      <c r="A105" s="668"/>
      <c r="B105" s="174" t="s">
        <v>674</v>
      </c>
      <c r="C105" s="175">
        <v>0</v>
      </c>
    </row>
    <row r="106" spans="1:3" ht="17.25" thickBot="1" x14ac:dyDescent="0.35">
      <c r="A106" s="668"/>
      <c r="B106" s="103" t="s">
        <v>343</v>
      </c>
      <c r="C106" s="72">
        <f>SUM(C103:C105)</f>
        <v>0</v>
      </c>
    </row>
    <row r="107" spans="1:3" ht="17.25" thickBot="1" x14ac:dyDescent="0.35">
      <c r="A107" s="668"/>
      <c r="B107" s="43" t="s">
        <v>270</v>
      </c>
      <c r="C107" s="57">
        <f>C101-C106</f>
        <v>0</v>
      </c>
    </row>
    <row r="108" spans="1:3" ht="17.25" thickBot="1" x14ac:dyDescent="0.35">
      <c r="A108" s="668"/>
      <c r="B108" s="33"/>
      <c r="C108" s="34"/>
    </row>
    <row r="109" spans="1:3" ht="17.25" thickBot="1" x14ac:dyDescent="0.25">
      <c r="A109" s="668"/>
      <c r="B109" s="714" t="s">
        <v>675</v>
      </c>
      <c r="C109" s="709"/>
    </row>
    <row r="110" spans="1:3" x14ac:dyDescent="0.3">
      <c r="A110" s="668"/>
      <c r="B110" s="101" t="s">
        <v>86</v>
      </c>
      <c r="C110" s="102"/>
    </row>
    <row r="111" spans="1:3" x14ac:dyDescent="0.3">
      <c r="A111" s="668"/>
      <c r="B111" s="61" t="s">
        <v>480</v>
      </c>
      <c r="C111" s="47">
        <f>INGRESOS!B88</f>
        <v>0</v>
      </c>
    </row>
    <row r="112" spans="1:3" x14ac:dyDescent="0.3">
      <c r="A112" s="668"/>
      <c r="B112" s="61" t="s">
        <v>338</v>
      </c>
      <c r="C112" s="47">
        <v>0</v>
      </c>
    </row>
    <row r="113" spans="1:3" x14ac:dyDescent="0.3">
      <c r="A113" s="668"/>
      <c r="B113" s="61" t="s">
        <v>490</v>
      </c>
      <c r="C113" s="47">
        <f>INGRESOS!C88</f>
        <v>0</v>
      </c>
    </row>
    <row r="114" spans="1:3" x14ac:dyDescent="0.3">
      <c r="A114" s="668"/>
      <c r="B114" s="103" t="s">
        <v>339</v>
      </c>
      <c r="C114" s="72">
        <f>SUM(C111:C113)</f>
        <v>0</v>
      </c>
    </row>
    <row r="115" spans="1:3" x14ac:dyDescent="0.3">
      <c r="A115" s="668"/>
      <c r="B115" s="61"/>
      <c r="C115" s="47"/>
    </row>
    <row r="116" spans="1:3" ht="17.25" thickBot="1" x14ac:dyDescent="0.35">
      <c r="A116" s="668"/>
      <c r="B116" s="103" t="s">
        <v>340</v>
      </c>
      <c r="C116" s="47"/>
    </row>
    <row r="117" spans="1:3" ht="17.25" thickBot="1" x14ac:dyDescent="0.35">
      <c r="A117" s="670">
        <v>10</v>
      </c>
      <c r="B117" s="99" t="s">
        <v>341</v>
      </c>
      <c r="C117" s="106"/>
    </row>
    <row r="118" spans="1:3" x14ac:dyDescent="0.3">
      <c r="A118" s="668"/>
      <c r="B118" s="54"/>
      <c r="C118" s="37"/>
    </row>
    <row r="119" spans="1:3" x14ac:dyDescent="0.3">
      <c r="A119" s="668"/>
      <c r="B119" s="45" t="s">
        <v>860</v>
      </c>
      <c r="C119" s="37">
        <f>INGRESOS!B174+INGRESOS!C174</f>
        <v>0</v>
      </c>
    </row>
    <row r="120" spans="1:3" x14ac:dyDescent="0.3">
      <c r="A120" s="668"/>
      <c r="B120" s="54" t="s">
        <v>342</v>
      </c>
      <c r="C120" s="37">
        <f>C114*40/100</f>
        <v>0</v>
      </c>
    </row>
    <row r="121" spans="1:3" x14ac:dyDescent="0.3">
      <c r="A121" s="668"/>
      <c r="B121" s="54" t="s">
        <v>343</v>
      </c>
      <c r="C121" s="37">
        <f>SUM(C119:C120)</f>
        <v>0</v>
      </c>
    </row>
    <row r="122" spans="1:3" x14ac:dyDescent="0.3">
      <c r="A122" s="668"/>
      <c r="B122" s="54"/>
      <c r="C122" s="37"/>
    </row>
    <row r="123" spans="1:3" x14ac:dyDescent="0.3">
      <c r="A123" s="668"/>
      <c r="B123" s="107" t="s">
        <v>344</v>
      </c>
      <c r="C123" s="108">
        <f>SUM(C124:C129)</f>
        <v>0</v>
      </c>
    </row>
    <row r="124" spans="1:3" x14ac:dyDescent="0.3">
      <c r="A124" s="668"/>
      <c r="B124" s="176" t="s">
        <v>87</v>
      </c>
      <c r="C124" s="177">
        <v>0</v>
      </c>
    </row>
    <row r="125" spans="1:3" x14ac:dyDescent="0.3">
      <c r="A125" s="668"/>
      <c r="B125" s="176" t="s">
        <v>87</v>
      </c>
      <c r="C125" s="177">
        <v>0</v>
      </c>
    </row>
    <row r="126" spans="1:3" x14ac:dyDescent="0.3">
      <c r="A126" s="668"/>
      <c r="B126" s="176" t="s">
        <v>87</v>
      </c>
      <c r="C126" s="177">
        <v>0</v>
      </c>
    </row>
    <row r="127" spans="1:3" x14ac:dyDescent="0.3">
      <c r="A127" s="668"/>
      <c r="B127" s="176" t="s">
        <v>87</v>
      </c>
      <c r="C127" s="177">
        <v>0</v>
      </c>
    </row>
    <row r="128" spans="1:3" x14ac:dyDescent="0.3">
      <c r="A128" s="668"/>
      <c r="B128" s="176" t="s">
        <v>87</v>
      </c>
      <c r="C128" s="177">
        <v>0</v>
      </c>
    </row>
    <row r="129" spans="1:3" ht="17.25" thickBot="1" x14ac:dyDescent="0.35">
      <c r="A129" s="668"/>
      <c r="B129" s="176" t="s">
        <v>87</v>
      </c>
      <c r="C129" s="177">
        <v>0</v>
      </c>
    </row>
    <row r="130" spans="1:3" ht="17.25" thickBot="1" x14ac:dyDescent="0.35">
      <c r="A130" s="668"/>
      <c r="B130" s="43" t="s">
        <v>345</v>
      </c>
      <c r="C130" s="57">
        <f>C121-C123</f>
        <v>0</v>
      </c>
    </row>
    <row r="131" spans="1:3" ht="17.25" thickBot="1" x14ac:dyDescent="0.35">
      <c r="A131" s="668"/>
      <c r="B131" s="54"/>
      <c r="C131" s="37"/>
    </row>
    <row r="132" spans="1:3" ht="17.25" thickBot="1" x14ac:dyDescent="0.35">
      <c r="A132" s="670">
        <v>11</v>
      </c>
      <c r="B132" s="99" t="s">
        <v>346</v>
      </c>
      <c r="C132" s="106"/>
    </row>
    <row r="133" spans="1:3" x14ac:dyDescent="0.3">
      <c r="A133" s="668"/>
      <c r="B133" s="54"/>
      <c r="C133" s="37"/>
    </row>
    <row r="134" spans="1:3" x14ac:dyDescent="0.3">
      <c r="A134" s="668"/>
      <c r="B134" s="45" t="s">
        <v>860</v>
      </c>
      <c r="C134" s="37">
        <f>INGRESOS!B175+INGRESOS!C175</f>
        <v>0</v>
      </c>
    </row>
    <row r="135" spans="1:3" x14ac:dyDescent="0.3">
      <c r="A135" s="668"/>
      <c r="B135" s="54" t="s">
        <v>342</v>
      </c>
      <c r="C135" s="37">
        <f>C114*40/100</f>
        <v>0</v>
      </c>
    </row>
    <row r="136" spans="1:3" x14ac:dyDescent="0.3">
      <c r="A136" s="668"/>
      <c r="B136" s="104" t="s">
        <v>343</v>
      </c>
      <c r="C136" s="105">
        <f>SUM(C134:C135)</f>
        <v>0</v>
      </c>
    </row>
    <row r="137" spans="1:3" x14ac:dyDescent="0.3">
      <c r="A137" s="668"/>
      <c r="B137" s="54"/>
      <c r="C137" s="37"/>
    </row>
    <row r="138" spans="1:3" x14ac:dyDescent="0.3">
      <c r="A138" s="668"/>
      <c r="B138" s="107" t="s">
        <v>344</v>
      </c>
      <c r="C138" s="108">
        <f>SUM(C139:C146)</f>
        <v>0</v>
      </c>
    </row>
    <row r="139" spans="1:3" x14ac:dyDescent="0.3">
      <c r="A139" s="668"/>
      <c r="B139" s="176" t="s">
        <v>87</v>
      </c>
      <c r="C139" s="177">
        <v>0</v>
      </c>
    </row>
    <row r="140" spans="1:3" x14ac:dyDescent="0.3">
      <c r="A140" s="668"/>
      <c r="B140" s="176" t="s">
        <v>87</v>
      </c>
      <c r="C140" s="177">
        <v>0</v>
      </c>
    </row>
    <row r="141" spans="1:3" x14ac:dyDescent="0.3">
      <c r="A141" s="668"/>
      <c r="B141" s="176" t="s">
        <v>87</v>
      </c>
      <c r="C141" s="177">
        <v>0</v>
      </c>
    </row>
    <row r="142" spans="1:3" x14ac:dyDescent="0.3">
      <c r="A142" s="668"/>
      <c r="B142" s="176" t="s">
        <v>87</v>
      </c>
      <c r="C142" s="177">
        <v>0</v>
      </c>
    </row>
    <row r="143" spans="1:3" x14ac:dyDescent="0.3">
      <c r="A143" s="668"/>
      <c r="B143" s="176" t="s">
        <v>87</v>
      </c>
      <c r="C143" s="177">
        <v>0</v>
      </c>
    </row>
    <row r="144" spans="1:3" x14ac:dyDescent="0.3">
      <c r="A144" s="668"/>
      <c r="B144" s="176" t="s">
        <v>87</v>
      </c>
      <c r="C144" s="177">
        <v>0</v>
      </c>
    </row>
    <row r="145" spans="1:3" x14ac:dyDescent="0.3">
      <c r="A145" s="668"/>
      <c r="B145" s="176" t="s">
        <v>87</v>
      </c>
      <c r="C145" s="177">
        <v>0</v>
      </c>
    </row>
    <row r="146" spans="1:3" ht="17.25" thickBot="1" x14ac:dyDescent="0.35">
      <c r="A146" s="668"/>
      <c r="B146" s="176" t="s">
        <v>87</v>
      </c>
      <c r="C146" s="177">
        <v>0</v>
      </c>
    </row>
    <row r="147" spans="1:3" ht="17.25" thickBot="1" x14ac:dyDescent="0.35">
      <c r="A147" s="668"/>
      <c r="B147" s="43" t="s">
        <v>345</v>
      </c>
      <c r="C147" s="57">
        <f>C136-C138</f>
        <v>0</v>
      </c>
    </row>
    <row r="148" spans="1:3" ht="17.25" thickBot="1" x14ac:dyDescent="0.35">
      <c r="A148" s="668"/>
      <c r="B148" s="54"/>
      <c r="C148" s="37"/>
    </row>
    <row r="149" spans="1:3" ht="17.25" thickBot="1" x14ac:dyDescent="0.35">
      <c r="A149" s="670">
        <v>12</v>
      </c>
      <c r="B149" s="110" t="s">
        <v>347</v>
      </c>
      <c r="C149" s="109"/>
    </row>
    <row r="150" spans="1:3" x14ac:dyDescent="0.3">
      <c r="A150" s="668"/>
      <c r="B150" s="493"/>
      <c r="C150" s="37"/>
    </row>
    <row r="151" spans="1:3" x14ac:dyDescent="0.3">
      <c r="A151" s="668"/>
      <c r="B151" s="54" t="s">
        <v>860</v>
      </c>
      <c r="C151" s="37">
        <f>INGRESOS!B176+INGRESOS!C176</f>
        <v>0</v>
      </c>
    </row>
    <row r="152" spans="1:3" x14ac:dyDescent="0.3">
      <c r="A152" s="668"/>
      <c r="B152" s="54" t="s">
        <v>342</v>
      </c>
      <c r="C152" s="37">
        <f>C114*20/100</f>
        <v>0</v>
      </c>
    </row>
    <row r="153" spans="1:3" x14ac:dyDescent="0.3">
      <c r="A153" s="668"/>
      <c r="B153" s="104" t="s">
        <v>343</v>
      </c>
      <c r="C153" s="105">
        <f>SUM(C151:C152)</f>
        <v>0</v>
      </c>
    </row>
    <row r="154" spans="1:3" ht="17.25" thickBot="1" x14ac:dyDescent="0.35">
      <c r="A154" s="668"/>
      <c r="B154" s="494" t="s">
        <v>88</v>
      </c>
      <c r="C154" s="177">
        <v>0</v>
      </c>
    </row>
    <row r="155" spans="1:3" ht="17.25" thickBot="1" x14ac:dyDescent="0.35">
      <c r="A155" s="668"/>
      <c r="B155" s="492" t="s">
        <v>345</v>
      </c>
      <c r="C155" s="57">
        <f>C153-C154</f>
        <v>0</v>
      </c>
    </row>
    <row r="156" spans="1:3" ht="25.5" customHeight="1" thickBot="1" x14ac:dyDescent="0.35">
      <c r="A156" s="668"/>
      <c r="B156" s="33"/>
      <c r="C156" s="34"/>
    </row>
    <row r="157" spans="1:3" ht="27" customHeight="1" thickBot="1" x14ac:dyDescent="0.25">
      <c r="A157" s="670">
        <v>13</v>
      </c>
      <c r="B157" s="714" t="s">
        <v>676</v>
      </c>
      <c r="C157" s="709"/>
    </row>
    <row r="158" spans="1:3" x14ac:dyDescent="0.3">
      <c r="A158" s="671"/>
      <c r="B158" s="33" t="s">
        <v>394</v>
      </c>
      <c r="C158" s="40"/>
    </row>
    <row r="159" spans="1:3" x14ac:dyDescent="0.3">
      <c r="A159" s="672">
        <v>0</v>
      </c>
      <c r="B159" s="503" t="s">
        <v>677</v>
      </c>
      <c r="C159" s="40">
        <v>0</v>
      </c>
    </row>
    <row r="160" spans="1:3" x14ac:dyDescent="0.3">
      <c r="A160" s="672">
        <v>0</v>
      </c>
      <c r="B160" s="33" t="s">
        <v>481</v>
      </c>
      <c r="C160" s="40">
        <v>0</v>
      </c>
    </row>
    <row r="161" spans="1:4" x14ac:dyDescent="0.3">
      <c r="A161" s="671"/>
      <c r="B161" s="33" t="s">
        <v>348</v>
      </c>
      <c r="C161" s="40">
        <v>0</v>
      </c>
    </row>
    <row r="162" spans="1:4" x14ac:dyDescent="0.3">
      <c r="A162" s="671"/>
      <c r="B162" s="45" t="s">
        <v>860</v>
      </c>
      <c r="C162" s="40">
        <f>INGRESOS!B177+INGRESOS!C177</f>
        <v>0</v>
      </c>
    </row>
    <row r="163" spans="1:4" ht="17.25" thickBot="1" x14ac:dyDescent="0.35">
      <c r="A163" s="671"/>
      <c r="B163" s="33" t="s">
        <v>491</v>
      </c>
      <c r="C163" s="504">
        <v>0</v>
      </c>
    </row>
    <row r="164" spans="1:4" ht="17.25" thickTop="1" x14ac:dyDescent="0.3">
      <c r="A164" s="671"/>
      <c r="B164" s="111" t="s">
        <v>349</v>
      </c>
      <c r="C164" s="112">
        <f>SUM(C159:C163)</f>
        <v>0</v>
      </c>
    </row>
    <row r="165" spans="1:4" x14ac:dyDescent="0.3">
      <c r="A165" s="671"/>
      <c r="B165" s="33"/>
      <c r="C165" s="40"/>
    </row>
    <row r="166" spans="1:4" x14ac:dyDescent="0.3">
      <c r="A166" s="671"/>
      <c r="B166" s="505" t="s">
        <v>418</v>
      </c>
      <c r="C166" s="40"/>
    </row>
    <row r="167" spans="1:4" x14ac:dyDescent="0.3">
      <c r="A167" s="671"/>
      <c r="B167" s="111" t="s">
        <v>350</v>
      </c>
      <c r="C167" s="112">
        <f>SUM(C168:C169)</f>
        <v>0</v>
      </c>
    </row>
    <row r="168" spans="1:4" x14ac:dyDescent="0.3">
      <c r="A168" s="671"/>
      <c r="B168" s="506" t="s">
        <v>150</v>
      </c>
      <c r="C168" s="178">
        <v>0</v>
      </c>
    </row>
    <row r="169" spans="1:4" x14ac:dyDescent="0.3">
      <c r="A169" s="671"/>
      <c r="B169" s="506" t="s">
        <v>150</v>
      </c>
      <c r="C169" s="178">
        <v>0</v>
      </c>
    </row>
    <row r="170" spans="1:4" ht="17.25" thickBot="1" x14ac:dyDescent="0.35">
      <c r="A170" s="671"/>
      <c r="B170" s="33"/>
      <c r="C170" s="40"/>
    </row>
    <row r="171" spans="1:4" ht="17.25" thickBot="1" x14ac:dyDescent="0.35">
      <c r="A171" s="671"/>
      <c r="B171" s="43" t="s">
        <v>351</v>
      </c>
      <c r="C171" s="57">
        <f>C164-C167</f>
        <v>0</v>
      </c>
      <c r="D171" s="488" t="s">
        <v>251</v>
      </c>
    </row>
    <row r="172" spans="1:4" x14ac:dyDescent="0.3">
      <c r="A172" s="668"/>
      <c r="B172" s="39"/>
      <c r="C172" s="39"/>
    </row>
    <row r="173" spans="1:4" ht="17.25" thickBot="1" x14ac:dyDescent="0.35">
      <c r="A173" s="668"/>
      <c r="B173" s="29"/>
      <c r="C173" s="29"/>
    </row>
    <row r="174" spans="1:4" ht="33" customHeight="1" thickBot="1" x14ac:dyDescent="0.25">
      <c r="A174" s="669">
        <v>14</v>
      </c>
      <c r="B174" s="714" t="s">
        <v>102</v>
      </c>
      <c r="C174" s="709"/>
    </row>
    <row r="175" spans="1:4" x14ac:dyDescent="0.3">
      <c r="A175" s="671"/>
      <c r="B175" s="114"/>
      <c r="C175" s="51"/>
    </row>
    <row r="176" spans="1:4" x14ac:dyDescent="0.3">
      <c r="A176" s="671"/>
      <c r="B176" s="114" t="str">
        <f>INGRESOS!A247</f>
        <v>Utilidad Comisión de Fiestas (superávit 2017)</v>
      </c>
      <c r="C176" s="51">
        <f>INGRESOS!B247</f>
        <v>0</v>
      </c>
    </row>
    <row r="177" spans="1:3" x14ac:dyDescent="0.3">
      <c r="A177" s="671"/>
      <c r="B177" s="114" t="s">
        <v>492</v>
      </c>
      <c r="C177" s="51">
        <f>INGRESOS!C247</f>
        <v>0</v>
      </c>
    </row>
    <row r="178" spans="1:3" x14ac:dyDescent="0.3">
      <c r="A178" s="671"/>
      <c r="B178" s="115" t="s">
        <v>678</v>
      </c>
      <c r="C178" s="116">
        <f>C176+C177</f>
        <v>0</v>
      </c>
    </row>
    <row r="179" spans="1:3" ht="17.25" thickBot="1" x14ac:dyDescent="0.35">
      <c r="A179" s="671"/>
      <c r="B179" s="179" t="s">
        <v>208</v>
      </c>
      <c r="C179" s="173">
        <v>0</v>
      </c>
    </row>
    <row r="180" spans="1:3" ht="17.25" thickBot="1" x14ac:dyDescent="0.35">
      <c r="A180" s="671"/>
      <c r="B180" s="43" t="s">
        <v>89</v>
      </c>
      <c r="C180" s="57">
        <f>C178-C179</f>
        <v>0</v>
      </c>
    </row>
    <row r="181" spans="1:3" x14ac:dyDescent="0.3">
      <c r="A181" s="671"/>
      <c r="B181" s="114"/>
      <c r="C181" s="51"/>
    </row>
    <row r="182" spans="1:3" x14ac:dyDescent="0.3">
      <c r="A182" s="671"/>
      <c r="B182" s="114" t="str">
        <f>+INGRESOS!A100</f>
        <v>Utilidades de festejos populares 2018</v>
      </c>
      <c r="C182" s="51">
        <f>+INGRESOS!B100</f>
        <v>0</v>
      </c>
    </row>
    <row r="183" spans="1:3" x14ac:dyDescent="0.3">
      <c r="A183" s="671"/>
      <c r="B183" s="114" t="s">
        <v>492</v>
      </c>
      <c r="C183" s="51">
        <f>+INGRESOS!C100</f>
        <v>0</v>
      </c>
    </row>
    <row r="184" spans="1:3" x14ac:dyDescent="0.3">
      <c r="A184" s="671"/>
      <c r="B184" s="115" t="s">
        <v>678</v>
      </c>
      <c r="C184" s="116">
        <f>C182+C183</f>
        <v>0</v>
      </c>
    </row>
    <row r="185" spans="1:3" ht="17.25" thickBot="1" x14ac:dyDescent="0.35">
      <c r="A185" s="671"/>
      <c r="B185" s="179" t="s">
        <v>208</v>
      </c>
      <c r="C185" s="173">
        <v>0</v>
      </c>
    </row>
    <row r="186" spans="1:3" ht="17.25" thickBot="1" x14ac:dyDescent="0.35">
      <c r="A186" s="671"/>
      <c r="B186" s="43" t="s">
        <v>89</v>
      </c>
      <c r="C186" s="57">
        <f>C184-C185</f>
        <v>0</v>
      </c>
    </row>
    <row r="187" spans="1:3" ht="17.25" thickBot="1" x14ac:dyDescent="0.35">
      <c r="A187" s="671"/>
      <c r="B187" s="117"/>
      <c r="C187" s="116"/>
    </row>
    <row r="188" spans="1:3" ht="17.25" thickBot="1" x14ac:dyDescent="0.35">
      <c r="A188" s="671"/>
      <c r="B188" s="113" t="s">
        <v>299</v>
      </c>
      <c r="C188" s="57">
        <f>C180+C186</f>
        <v>0</v>
      </c>
    </row>
    <row r="189" spans="1:3" x14ac:dyDescent="0.3">
      <c r="A189" s="673"/>
      <c r="B189" s="35"/>
      <c r="C189" s="60"/>
    </row>
    <row r="190" spans="1:3" ht="17.25" thickBot="1" x14ac:dyDescent="0.35">
      <c r="A190" s="668"/>
      <c r="B190" s="29"/>
      <c r="C190" s="29"/>
    </row>
    <row r="191" spans="1:3" ht="23.25" customHeight="1" thickBot="1" x14ac:dyDescent="0.25">
      <c r="A191" s="669">
        <v>15</v>
      </c>
      <c r="B191" s="714" t="s">
        <v>22</v>
      </c>
      <c r="C191" s="709"/>
    </row>
    <row r="192" spans="1:3" x14ac:dyDescent="0.3">
      <c r="A192" s="668"/>
      <c r="B192" s="45" t="s">
        <v>21</v>
      </c>
      <c r="C192" s="119"/>
    </row>
    <row r="193" spans="1:3" x14ac:dyDescent="0.3">
      <c r="A193" s="668"/>
      <c r="B193" s="117" t="s">
        <v>352</v>
      </c>
      <c r="C193" s="116">
        <f>INGRESOS!B8</f>
        <v>2821508910.6100001</v>
      </c>
    </row>
    <row r="194" spans="1:3" x14ac:dyDescent="0.3">
      <c r="A194" s="668"/>
      <c r="B194" s="45"/>
      <c r="C194" s="51"/>
    </row>
    <row r="195" spans="1:3" x14ac:dyDescent="0.3">
      <c r="A195" s="668"/>
      <c r="B195" s="120" t="s">
        <v>353</v>
      </c>
      <c r="C195" s="51"/>
    </row>
    <row r="196" spans="1:3" x14ac:dyDescent="0.3">
      <c r="A196" s="668"/>
      <c r="B196" s="45" t="s">
        <v>172</v>
      </c>
      <c r="C196" s="51">
        <f>(INGRESOS!B18+INGRESOS!C18)*24/100</f>
        <v>0</v>
      </c>
    </row>
    <row r="197" spans="1:3" x14ac:dyDescent="0.3">
      <c r="A197" s="668"/>
      <c r="B197" s="45" t="s">
        <v>173</v>
      </c>
      <c r="C197" s="51">
        <f>(INGRESOS!B17+INGRESOS!C17)*14/100</f>
        <v>35205776.619999997</v>
      </c>
    </row>
    <row r="198" spans="1:3" x14ac:dyDescent="0.3">
      <c r="A198" s="668"/>
      <c r="B198" s="45" t="s">
        <v>354</v>
      </c>
      <c r="C198" s="51">
        <f>(INGRESOS!B21+INGRESOS!C21)*0.1</f>
        <v>0</v>
      </c>
    </row>
    <row r="199" spans="1:3" x14ac:dyDescent="0.3">
      <c r="A199" s="668"/>
      <c r="B199" s="45" t="s">
        <v>355</v>
      </c>
      <c r="C199" s="51">
        <f>INGRESOS!B22+INGRESOS!C22</f>
        <v>0</v>
      </c>
    </row>
    <row r="200" spans="1:3" x14ac:dyDescent="0.3">
      <c r="A200" s="668"/>
      <c r="B200" s="45" t="s">
        <v>356</v>
      </c>
      <c r="C200" s="51">
        <f>INGRESOS!B26+INGRESOS!C26</f>
        <v>0</v>
      </c>
    </row>
    <row r="201" spans="1:3" x14ac:dyDescent="0.3">
      <c r="A201" s="668"/>
      <c r="B201" s="45" t="s">
        <v>358</v>
      </c>
      <c r="C201" s="51">
        <f>C67</f>
        <v>0</v>
      </c>
    </row>
    <row r="202" spans="1:3" x14ac:dyDescent="0.3">
      <c r="A202" s="668"/>
      <c r="B202" s="45" t="s">
        <v>174</v>
      </c>
      <c r="C202" s="51">
        <f>INGRESOS!B105+INGRESOS!C105</f>
        <v>0</v>
      </c>
    </row>
    <row r="203" spans="1:3" x14ac:dyDescent="0.3">
      <c r="A203" s="668"/>
      <c r="B203" s="45" t="s">
        <v>359</v>
      </c>
      <c r="C203" s="173">
        <v>0</v>
      </c>
    </row>
    <row r="204" spans="1:3" x14ac:dyDescent="0.3">
      <c r="A204" s="668"/>
      <c r="B204" s="45" t="s">
        <v>360</v>
      </c>
      <c r="C204" s="51">
        <f>INGRESOS!B31+INGRESOS!C31</f>
        <v>0</v>
      </c>
    </row>
    <row r="205" spans="1:3" x14ac:dyDescent="0.3">
      <c r="A205" s="668"/>
      <c r="B205" s="45" t="s">
        <v>361</v>
      </c>
      <c r="C205" s="173">
        <v>0</v>
      </c>
    </row>
    <row r="206" spans="1:3" x14ac:dyDescent="0.3">
      <c r="A206" s="668"/>
      <c r="B206" s="604" t="s">
        <v>23</v>
      </c>
      <c r="C206" s="605">
        <v>0</v>
      </c>
    </row>
    <row r="207" spans="1:3" x14ac:dyDescent="0.3">
      <c r="A207" s="668"/>
      <c r="B207" s="45" t="s">
        <v>362</v>
      </c>
      <c r="C207" s="51">
        <f>INGRESOS!B34+INGRESOS!C34</f>
        <v>0</v>
      </c>
    </row>
    <row r="208" spans="1:3" x14ac:dyDescent="0.3">
      <c r="A208" s="668"/>
      <c r="B208" s="45" t="s">
        <v>363</v>
      </c>
      <c r="C208" s="51">
        <f>INGRESOS!B37+INGRESOS!C37</f>
        <v>0</v>
      </c>
    </row>
    <row r="209" spans="1:3" x14ac:dyDescent="0.3">
      <c r="A209" s="668"/>
      <c r="B209" s="45" t="s">
        <v>364</v>
      </c>
      <c r="C209" s="51">
        <f>INGRESOS!B88+INGRESOS!C88</f>
        <v>0</v>
      </c>
    </row>
    <row r="210" spans="1:3" x14ac:dyDescent="0.3">
      <c r="A210" s="668"/>
      <c r="B210" s="45" t="s">
        <v>474</v>
      </c>
      <c r="C210" s="51">
        <f>INGRESOS!B51+INGRESOS!C51</f>
        <v>2884056</v>
      </c>
    </row>
    <row r="211" spans="1:3" x14ac:dyDescent="0.3">
      <c r="A211" s="668"/>
      <c r="B211" s="45" t="s">
        <v>365</v>
      </c>
      <c r="C211" s="173">
        <v>0</v>
      </c>
    </row>
    <row r="212" spans="1:3" x14ac:dyDescent="0.3">
      <c r="A212" s="668"/>
      <c r="B212" s="45" t="s">
        <v>366</v>
      </c>
      <c r="C212" s="51">
        <f>INGRESOS!B101+INGRESOS!C101+INGRESOS!B102+INGRESOS!C102</f>
        <v>0</v>
      </c>
    </row>
    <row r="213" spans="1:3" x14ac:dyDescent="0.3">
      <c r="A213" s="668"/>
      <c r="B213" s="45" t="s">
        <v>367</v>
      </c>
      <c r="C213" s="51">
        <f>INGRESOS!B98+INGRESOS!C98</f>
        <v>0</v>
      </c>
    </row>
    <row r="214" spans="1:3" x14ac:dyDescent="0.3">
      <c r="A214" s="668"/>
      <c r="B214" s="45" t="s">
        <v>368</v>
      </c>
      <c r="C214" s="51">
        <f>INGRESOS!B23+INGRESOS!C23</f>
        <v>0</v>
      </c>
    </row>
    <row r="215" spans="1:3" x14ac:dyDescent="0.3">
      <c r="A215" s="668"/>
      <c r="B215" s="45" t="s">
        <v>24</v>
      </c>
      <c r="C215" s="51">
        <f>C82</f>
        <v>947468.66</v>
      </c>
    </row>
    <row r="216" spans="1:3" x14ac:dyDescent="0.3">
      <c r="A216" s="668"/>
      <c r="B216" s="45" t="s">
        <v>175</v>
      </c>
      <c r="C216" s="51">
        <f>INGRESOS!B112+INGRESOS!C112</f>
        <v>0</v>
      </c>
    </row>
    <row r="217" spans="1:3" x14ac:dyDescent="0.3">
      <c r="A217" s="668"/>
      <c r="B217" s="45" t="s">
        <v>369</v>
      </c>
      <c r="C217" s="51">
        <f>INGRESOS!B122+INGRESOS!C122</f>
        <v>0</v>
      </c>
    </row>
    <row r="218" spans="1:3" x14ac:dyDescent="0.3">
      <c r="A218" s="668"/>
      <c r="B218" s="45" t="s">
        <v>186</v>
      </c>
      <c r="C218" s="51">
        <f>INGRESOS!B12+INGRESOS!C12</f>
        <v>91943830.579999998</v>
      </c>
    </row>
    <row r="219" spans="1:3" x14ac:dyDescent="0.3">
      <c r="A219" s="668"/>
      <c r="B219" s="45" t="s">
        <v>370</v>
      </c>
      <c r="C219" s="51">
        <f>INGRESOS!B164+INGRESOS!C164</f>
        <v>749972809.73999989</v>
      </c>
    </row>
    <row r="220" spans="1:3" x14ac:dyDescent="0.3">
      <c r="A220" s="668"/>
      <c r="B220" s="172" t="s">
        <v>25</v>
      </c>
      <c r="C220" s="173">
        <v>0</v>
      </c>
    </row>
    <row r="221" spans="1:3" x14ac:dyDescent="0.3">
      <c r="A221" s="668"/>
      <c r="B221" s="45" t="s">
        <v>488</v>
      </c>
      <c r="C221" s="51">
        <f>INGRESOS!B127+INGRESOS!C127</f>
        <v>18020414</v>
      </c>
    </row>
    <row r="222" spans="1:3" x14ac:dyDescent="0.3">
      <c r="A222" s="668"/>
      <c r="B222" s="45" t="s">
        <v>482</v>
      </c>
      <c r="C222" s="51">
        <f>INGRESOS!B126+INGRESOS!C126</f>
        <v>1088925446.3799999</v>
      </c>
    </row>
    <row r="223" spans="1:3" x14ac:dyDescent="0.3">
      <c r="A223" s="668"/>
      <c r="B223" s="172" t="s">
        <v>26</v>
      </c>
      <c r="C223" s="173">
        <v>0</v>
      </c>
    </row>
    <row r="224" spans="1:3" x14ac:dyDescent="0.3">
      <c r="A224" s="668"/>
      <c r="B224" s="45" t="s">
        <v>790</v>
      </c>
      <c r="C224" s="51">
        <f>INGRESOS!B76+INGRESOS!C76</f>
        <v>0</v>
      </c>
    </row>
    <row r="225" spans="1:3" x14ac:dyDescent="0.3">
      <c r="A225" s="668"/>
      <c r="B225" s="604" t="s">
        <v>791</v>
      </c>
      <c r="C225" s="605">
        <f>INGRESOS!B77+INGRESOS!C77</f>
        <v>9592332.5</v>
      </c>
    </row>
    <row r="226" spans="1:3" x14ac:dyDescent="0.3">
      <c r="A226" s="668"/>
      <c r="B226" s="604" t="s">
        <v>375</v>
      </c>
      <c r="C226" s="605">
        <f>INGRESOS!B110+INGRESOS!C110+INGRESOS!B111+INGRESOS!C111</f>
        <v>1411286.65</v>
      </c>
    </row>
    <row r="227" spans="1:3" x14ac:dyDescent="0.3">
      <c r="A227" s="668"/>
      <c r="B227" s="45" t="s">
        <v>371</v>
      </c>
      <c r="C227" s="51">
        <f>INGRESOS!B144+INGRESOS!C144</f>
        <v>0</v>
      </c>
    </row>
    <row r="228" spans="1:3" x14ac:dyDescent="0.3">
      <c r="A228" s="668"/>
      <c r="B228" s="45" t="s">
        <v>27</v>
      </c>
      <c r="C228" s="51">
        <f>INGRESOS!B149+INGRESOS!C149</f>
        <v>0</v>
      </c>
    </row>
    <row r="229" spans="1:3" x14ac:dyDescent="0.3">
      <c r="A229" s="668"/>
      <c r="B229" s="172" t="s">
        <v>372</v>
      </c>
      <c r="C229" s="173">
        <v>0</v>
      </c>
    </row>
    <row r="230" spans="1:3" x14ac:dyDescent="0.3">
      <c r="A230" s="668"/>
      <c r="B230" s="172" t="s">
        <v>373</v>
      </c>
      <c r="C230" s="173">
        <v>0</v>
      </c>
    </row>
    <row r="231" spans="1:3" x14ac:dyDescent="0.3">
      <c r="A231" s="668"/>
      <c r="B231" s="172" t="s">
        <v>374</v>
      </c>
      <c r="C231" s="173">
        <v>0</v>
      </c>
    </row>
    <row r="232" spans="1:3" x14ac:dyDescent="0.3">
      <c r="A232" s="668"/>
      <c r="B232" s="172" t="s">
        <v>28</v>
      </c>
      <c r="C232" s="173">
        <v>0</v>
      </c>
    </row>
    <row r="233" spans="1:3" s="165" customFormat="1" x14ac:dyDescent="0.3">
      <c r="A233" s="674"/>
      <c r="B233" s="117" t="s">
        <v>376</v>
      </c>
      <c r="C233" s="116">
        <f>SUM(C196:C232)</f>
        <v>1998903421.1299999</v>
      </c>
    </row>
    <row r="234" spans="1:3" x14ac:dyDescent="0.3">
      <c r="A234" s="668"/>
      <c r="B234" s="45"/>
      <c r="C234" s="51"/>
    </row>
    <row r="235" spans="1:3" x14ac:dyDescent="0.3">
      <c r="A235" s="668"/>
      <c r="B235" s="117" t="s">
        <v>377</v>
      </c>
      <c r="C235" s="116">
        <f>C193-C233</f>
        <v>822605489.48000026</v>
      </c>
    </row>
    <row r="236" spans="1:3" x14ac:dyDescent="0.3">
      <c r="A236" s="668"/>
      <c r="B236" s="45"/>
      <c r="C236" s="51"/>
    </row>
    <row r="237" spans="1:3" x14ac:dyDescent="0.3">
      <c r="A237" s="668"/>
      <c r="B237" s="45" t="s">
        <v>378</v>
      </c>
      <c r="C237" s="51">
        <f>C235*0.2</f>
        <v>164521097.89600006</v>
      </c>
    </row>
    <row r="238" spans="1:3" x14ac:dyDescent="0.3">
      <c r="A238" s="668"/>
      <c r="B238" s="45" t="s">
        <v>861</v>
      </c>
      <c r="C238" s="51">
        <f>INGRESOS!B178+INGRESOS!C178</f>
        <v>0</v>
      </c>
    </row>
    <row r="239" spans="1:3" x14ac:dyDescent="0.3">
      <c r="A239" s="668"/>
      <c r="B239" s="117" t="s">
        <v>392</v>
      </c>
      <c r="C239" s="116">
        <f>C237+C238</f>
        <v>164521097.89600006</v>
      </c>
    </row>
    <row r="240" spans="1:3" x14ac:dyDescent="0.3">
      <c r="A240" s="668"/>
      <c r="B240" s="45"/>
      <c r="C240" s="51"/>
    </row>
    <row r="241" spans="1:3" x14ac:dyDescent="0.3">
      <c r="A241" s="668"/>
      <c r="B241" s="117" t="s">
        <v>32</v>
      </c>
      <c r="C241" s="116">
        <f>SUM(C242:C259)</f>
        <v>272507814.30999994</v>
      </c>
    </row>
    <row r="242" spans="1:3" x14ac:dyDescent="0.3">
      <c r="A242" s="668"/>
      <c r="B242" s="45" t="s">
        <v>379</v>
      </c>
      <c r="C242" s="51">
        <f>'ING-GASTO'!C39</f>
        <v>8710030.5199999996</v>
      </c>
    </row>
    <row r="243" spans="1:3" x14ac:dyDescent="0.3">
      <c r="A243" s="668"/>
      <c r="B243" s="45" t="s">
        <v>380</v>
      </c>
      <c r="C243" s="51">
        <f>'ING-GASTO'!D39</f>
        <v>89274386.469999999</v>
      </c>
    </row>
    <row r="244" spans="1:3" x14ac:dyDescent="0.3">
      <c r="A244" s="668"/>
      <c r="B244" s="45" t="s">
        <v>381</v>
      </c>
      <c r="C244" s="51">
        <f>'ING-GASTO'!G39</f>
        <v>13189456.16</v>
      </c>
    </row>
    <row r="245" spans="1:3" x14ac:dyDescent="0.3">
      <c r="A245" s="668"/>
      <c r="B245" s="45" t="s">
        <v>382</v>
      </c>
      <c r="C245" s="51">
        <f>'ING-GASTO'!I39</f>
        <v>8349493.1400000006</v>
      </c>
    </row>
    <row r="246" spans="1:3" x14ac:dyDescent="0.3">
      <c r="A246" s="668"/>
      <c r="B246" s="45" t="s">
        <v>383</v>
      </c>
      <c r="C246" s="51">
        <f>'ING-GASTO'!F39</f>
        <v>149984448.01999998</v>
      </c>
    </row>
    <row r="247" spans="1:3" x14ac:dyDescent="0.3">
      <c r="A247" s="668"/>
      <c r="B247" s="45" t="s">
        <v>384</v>
      </c>
      <c r="C247" s="51">
        <f>'ING-GASTO'!O39</f>
        <v>0</v>
      </c>
    </row>
    <row r="248" spans="1:3" x14ac:dyDescent="0.3">
      <c r="A248" s="668"/>
      <c r="B248" s="45" t="s">
        <v>163</v>
      </c>
      <c r="C248" s="51">
        <f>'ING-GASTO'!K39</f>
        <v>0</v>
      </c>
    </row>
    <row r="249" spans="1:3" x14ac:dyDescent="0.3">
      <c r="A249" s="668"/>
      <c r="B249" s="45" t="s">
        <v>164</v>
      </c>
      <c r="C249" s="51">
        <f>'ING-GASTO'!L39</f>
        <v>0</v>
      </c>
    </row>
    <row r="250" spans="1:3" x14ac:dyDescent="0.3">
      <c r="A250" s="668"/>
      <c r="B250" s="45" t="s">
        <v>165</v>
      </c>
      <c r="C250" s="51">
        <f>'ING-GASTO'!E39</f>
        <v>0</v>
      </c>
    </row>
    <row r="251" spans="1:3" x14ac:dyDescent="0.3">
      <c r="A251" s="668"/>
      <c r="B251" s="45" t="s">
        <v>166</v>
      </c>
      <c r="C251" s="51">
        <f>EGRESOS!B66</f>
        <v>0</v>
      </c>
    </row>
    <row r="252" spans="1:3" x14ac:dyDescent="0.3">
      <c r="A252" s="668"/>
      <c r="B252" s="45" t="s">
        <v>385</v>
      </c>
      <c r="C252" s="51">
        <f>EGRESOS!B24</f>
        <v>0</v>
      </c>
    </row>
    <row r="253" spans="1:3" x14ac:dyDescent="0.3">
      <c r="A253" s="668"/>
      <c r="B253" s="45" t="s">
        <v>802</v>
      </c>
      <c r="C253" s="51">
        <f>EGRESOS!B26</f>
        <v>3000000</v>
      </c>
    </row>
    <row r="254" spans="1:3" x14ac:dyDescent="0.3">
      <c r="A254" s="668"/>
      <c r="B254" s="174" t="s">
        <v>210</v>
      </c>
      <c r="C254" s="173">
        <v>0</v>
      </c>
    </row>
    <row r="255" spans="1:3" x14ac:dyDescent="0.3">
      <c r="A255" s="668"/>
      <c r="B255" s="174" t="s">
        <v>210</v>
      </c>
      <c r="C255" s="173">
        <v>0</v>
      </c>
    </row>
    <row r="256" spans="1:3" x14ac:dyDescent="0.3">
      <c r="A256" s="668"/>
      <c r="B256" s="174" t="s">
        <v>210</v>
      </c>
      <c r="C256" s="173">
        <v>0</v>
      </c>
    </row>
    <row r="257" spans="1:3" x14ac:dyDescent="0.3">
      <c r="A257" s="668"/>
      <c r="B257" s="174" t="s">
        <v>211</v>
      </c>
      <c r="C257" s="173">
        <v>0</v>
      </c>
    </row>
    <row r="258" spans="1:3" x14ac:dyDescent="0.3">
      <c r="A258" s="668"/>
      <c r="B258" s="174" t="s">
        <v>211</v>
      </c>
      <c r="C258" s="173">
        <v>0</v>
      </c>
    </row>
    <row r="259" spans="1:3" x14ac:dyDescent="0.3">
      <c r="A259" s="668"/>
      <c r="B259" s="174" t="s">
        <v>211</v>
      </c>
      <c r="C259" s="173">
        <v>0</v>
      </c>
    </row>
    <row r="260" spans="1:3" ht="17.25" thickBot="1" x14ac:dyDescent="0.35">
      <c r="A260" s="668"/>
      <c r="B260" s="45"/>
      <c r="C260" s="52"/>
    </row>
    <row r="261" spans="1:3" ht="18" thickTop="1" thickBot="1" x14ac:dyDescent="0.35">
      <c r="A261" s="668"/>
      <c r="B261" s="43" t="s">
        <v>386</v>
      </c>
      <c r="C261" s="57">
        <f>C239-C241</f>
        <v>-107986716.41399989</v>
      </c>
    </row>
    <row r="262" spans="1:3" ht="48.75" customHeight="1" thickBot="1" x14ac:dyDescent="0.25">
      <c r="A262" s="668"/>
      <c r="B262" s="715" t="s">
        <v>29</v>
      </c>
      <c r="C262" s="716"/>
    </row>
    <row r="263" spans="1:3" s="166" customFormat="1" ht="17.25" thickBot="1" x14ac:dyDescent="0.35">
      <c r="A263" s="675"/>
      <c r="B263" s="33"/>
      <c r="C263" s="33"/>
    </row>
    <row r="264" spans="1:3" ht="17.25" thickBot="1" x14ac:dyDescent="0.25">
      <c r="A264" s="675"/>
      <c r="B264" s="714" t="s">
        <v>69</v>
      </c>
      <c r="C264" s="709"/>
    </row>
    <row r="265" spans="1:3" x14ac:dyDescent="0.3">
      <c r="A265" s="668"/>
      <c r="B265" s="53"/>
      <c r="C265" s="54"/>
    </row>
    <row r="266" spans="1:3" x14ac:dyDescent="0.3">
      <c r="A266" s="668"/>
      <c r="B266" s="118" t="s">
        <v>494</v>
      </c>
      <c r="C266" s="40">
        <f>INGRESOS!B34+INGRESOS!C34</f>
        <v>0</v>
      </c>
    </row>
    <row r="267" spans="1:3" x14ac:dyDescent="0.3">
      <c r="A267" s="668"/>
      <c r="B267" s="53"/>
      <c r="C267" s="40"/>
    </row>
    <row r="268" spans="1:3" x14ac:dyDescent="0.3">
      <c r="A268" s="668"/>
      <c r="B268" s="53" t="s">
        <v>862</v>
      </c>
      <c r="C268" s="40">
        <f>INGRESOS!B179+INGRESOS!C179</f>
        <v>0</v>
      </c>
    </row>
    <row r="269" spans="1:3" x14ac:dyDescent="0.3">
      <c r="A269" s="668"/>
      <c r="B269" s="53" t="s">
        <v>387</v>
      </c>
      <c r="C269" s="40">
        <f>C266*0.5</f>
        <v>0</v>
      </c>
    </row>
    <row r="270" spans="1:3" x14ac:dyDescent="0.3">
      <c r="A270" s="668"/>
      <c r="B270" s="118" t="s">
        <v>388</v>
      </c>
      <c r="C270" s="112">
        <f>C268+C269</f>
        <v>0</v>
      </c>
    </row>
    <row r="271" spans="1:3" ht="17.25" thickBot="1" x14ac:dyDescent="0.35">
      <c r="A271" s="668"/>
      <c r="B271" s="54" t="s">
        <v>33</v>
      </c>
      <c r="C271" s="40">
        <f>EGRESOS!B53</f>
        <v>0</v>
      </c>
    </row>
    <row r="272" spans="1:3" ht="17.25" thickBot="1" x14ac:dyDescent="0.35">
      <c r="A272" s="669">
        <v>16</v>
      </c>
      <c r="B272" s="126" t="s">
        <v>389</v>
      </c>
      <c r="C272" s="125">
        <f>C270-C271</f>
        <v>0</v>
      </c>
    </row>
    <row r="273" spans="1:6" x14ac:dyDescent="0.3">
      <c r="A273" s="668"/>
      <c r="B273" s="53"/>
      <c r="C273" s="40"/>
    </row>
    <row r="274" spans="1:6" x14ac:dyDescent="0.3">
      <c r="A274" s="668"/>
      <c r="B274" s="53" t="s">
        <v>863</v>
      </c>
      <c r="C274" s="40">
        <f>INGRESOS!B180+INGRESOS!C180</f>
        <v>0</v>
      </c>
    </row>
    <row r="275" spans="1:6" x14ac:dyDescent="0.3">
      <c r="A275" s="668"/>
      <c r="B275" s="53" t="s">
        <v>387</v>
      </c>
      <c r="C275" s="40">
        <f>C266*0.5</f>
        <v>0</v>
      </c>
    </row>
    <row r="276" spans="1:6" x14ac:dyDescent="0.3">
      <c r="A276" s="668"/>
      <c r="B276" s="118" t="s">
        <v>388</v>
      </c>
      <c r="C276" s="112">
        <f>C274+C275</f>
        <v>0</v>
      </c>
    </row>
    <row r="277" spans="1:6" ht="17.25" thickBot="1" x14ac:dyDescent="0.35">
      <c r="A277" s="668"/>
      <c r="B277" s="54" t="s">
        <v>151</v>
      </c>
      <c r="C277" s="40">
        <f>EGRESOS!B54</f>
        <v>58643662.420000002</v>
      </c>
    </row>
    <row r="278" spans="1:6" ht="17.25" thickBot="1" x14ac:dyDescent="0.35">
      <c r="A278" s="669">
        <v>17</v>
      </c>
      <c r="B278" s="126" t="s">
        <v>389</v>
      </c>
      <c r="C278" s="125">
        <f>C276-C277</f>
        <v>-58643662.420000002</v>
      </c>
    </row>
    <row r="279" spans="1:6" ht="17.25" thickBot="1" x14ac:dyDescent="0.35">
      <c r="A279" s="668"/>
      <c r="B279" s="29"/>
      <c r="C279" s="29"/>
    </row>
    <row r="280" spans="1:6" ht="34.5" customHeight="1" thickBot="1" x14ac:dyDescent="0.25">
      <c r="A280" s="669">
        <v>18</v>
      </c>
      <c r="B280" s="714" t="s">
        <v>70</v>
      </c>
      <c r="C280" s="709"/>
      <c r="E280" s="484"/>
      <c r="F280" s="484"/>
    </row>
    <row r="281" spans="1:6" x14ac:dyDescent="0.3">
      <c r="A281" s="668"/>
      <c r="B281" s="49" t="s">
        <v>21</v>
      </c>
      <c r="C281" s="50"/>
      <c r="E281" s="485"/>
      <c r="F281" s="485"/>
    </row>
    <row r="282" spans="1:6" x14ac:dyDescent="0.3">
      <c r="A282" s="668"/>
      <c r="B282" s="45" t="s">
        <v>493</v>
      </c>
      <c r="C282" s="51">
        <f>INGRESOS!B110+INGRESOS!C110</f>
        <v>1411286.65</v>
      </c>
      <c r="E282" s="485"/>
      <c r="F282" s="485"/>
    </row>
    <row r="283" spans="1:6" x14ac:dyDescent="0.3">
      <c r="A283" s="668"/>
      <c r="B283" s="45" t="s">
        <v>864</v>
      </c>
      <c r="C283" s="51">
        <f>INGRESOS!B181+INGRESOS!C181</f>
        <v>22358003</v>
      </c>
      <c r="E283" s="485"/>
      <c r="F283" s="485"/>
    </row>
    <row r="284" spans="1:6" x14ac:dyDescent="0.3">
      <c r="A284" s="668"/>
      <c r="B284" s="117" t="s">
        <v>390</v>
      </c>
      <c r="C284" s="116">
        <f>SUM(C282:C283)</f>
        <v>23769289.649999999</v>
      </c>
      <c r="E284" s="485"/>
      <c r="F284" s="485"/>
    </row>
    <row r="285" spans="1:6" x14ac:dyDescent="0.3">
      <c r="A285" s="668"/>
      <c r="B285" s="45" t="s">
        <v>212</v>
      </c>
      <c r="C285" s="51">
        <f>EGRESOS!B67</f>
        <v>19144912.5</v>
      </c>
      <c r="E285" s="485"/>
      <c r="F285" s="485"/>
    </row>
    <row r="286" spans="1:6" x14ac:dyDescent="0.3">
      <c r="A286" s="668"/>
      <c r="B286" s="174" t="s">
        <v>152</v>
      </c>
      <c r="C286" s="173">
        <v>0</v>
      </c>
      <c r="E286" s="484"/>
      <c r="F286" s="484"/>
    </row>
    <row r="287" spans="1:6" ht="17.25" thickBot="1" x14ac:dyDescent="0.35">
      <c r="A287" s="668"/>
      <c r="B287" s="174" t="s">
        <v>152</v>
      </c>
      <c r="C287" s="173">
        <v>0</v>
      </c>
      <c r="E287" s="484"/>
      <c r="F287" s="484"/>
    </row>
    <row r="288" spans="1:6" ht="17.25" thickBot="1" x14ac:dyDescent="0.35">
      <c r="A288" s="668"/>
      <c r="B288" s="43" t="s">
        <v>391</v>
      </c>
      <c r="C288" s="57">
        <f>C284-C285-C287-C286</f>
        <v>4624377.1499999985</v>
      </c>
      <c r="E288" s="484"/>
      <c r="F288" s="484"/>
    </row>
    <row r="289" spans="1:3" ht="17.25" thickBot="1" x14ac:dyDescent="0.35">
      <c r="A289" s="668"/>
      <c r="B289" s="29"/>
      <c r="C289" s="29"/>
    </row>
    <row r="290" spans="1:3" ht="17.25" thickBot="1" x14ac:dyDescent="0.25">
      <c r="A290" s="669">
        <v>19</v>
      </c>
      <c r="B290" s="714" t="s">
        <v>794</v>
      </c>
      <c r="C290" s="709"/>
    </row>
    <row r="291" spans="1:3" x14ac:dyDescent="0.3">
      <c r="A291" s="668"/>
      <c r="B291" s="101"/>
      <c r="C291" s="50"/>
    </row>
    <row r="292" spans="1:3" x14ac:dyDescent="0.3">
      <c r="A292" s="668"/>
      <c r="B292" s="61" t="s">
        <v>495</v>
      </c>
      <c r="C292" s="173">
        <v>0</v>
      </c>
    </row>
    <row r="293" spans="1:3" x14ac:dyDescent="0.3">
      <c r="A293" s="668"/>
      <c r="B293" s="45" t="s">
        <v>864</v>
      </c>
      <c r="C293" s="51">
        <f>INGRESOS!B183+INGRESOS!C183</f>
        <v>0</v>
      </c>
    </row>
    <row r="294" spans="1:3" x14ac:dyDescent="0.3">
      <c r="A294" s="668"/>
      <c r="B294" s="61" t="s">
        <v>392</v>
      </c>
      <c r="C294" s="51">
        <f>C292+C293</f>
        <v>0</v>
      </c>
    </row>
    <row r="295" spans="1:3" x14ac:dyDescent="0.3">
      <c r="A295" s="668"/>
      <c r="B295" s="174" t="s">
        <v>152</v>
      </c>
      <c r="C295" s="173">
        <v>0</v>
      </c>
    </row>
    <row r="296" spans="1:3" ht="17.25" thickBot="1" x14ac:dyDescent="0.35">
      <c r="A296" s="668"/>
      <c r="B296" s="174" t="s">
        <v>152</v>
      </c>
      <c r="C296" s="173">
        <v>0</v>
      </c>
    </row>
    <row r="297" spans="1:3" ht="17.25" thickBot="1" x14ac:dyDescent="0.35">
      <c r="A297" s="668"/>
      <c r="B297" s="43" t="s">
        <v>268</v>
      </c>
      <c r="C297" s="57">
        <f>C294-C295-C296</f>
        <v>0</v>
      </c>
    </row>
    <row r="298" spans="1:3" ht="21.75" customHeight="1" thickBot="1" x14ac:dyDescent="0.35">
      <c r="A298" s="668"/>
      <c r="B298" s="29"/>
      <c r="C298" s="29"/>
    </row>
    <row r="299" spans="1:3" ht="34.5" customHeight="1" thickBot="1" x14ac:dyDescent="0.25">
      <c r="A299" s="669">
        <v>20</v>
      </c>
      <c r="B299" s="714" t="s">
        <v>71</v>
      </c>
      <c r="C299" s="709"/>
    </row>
    <row r="300" spans="1:3" ht="13.5" customHeight="1" x14ac:dyDescent="0.3">
      <c r="A300" s="668"/>
      <c r="B300" s="49" t="s">
        <v>21</v>
      </c>
      <c r="C300" s="50"/>
    </row>
    <row r="301" spans="1:3" x14ac:dyDescent="0.3">
      <c r="A301" s="668"/>
      <c r="B301" s="45" t="s">
        <v>865</v>
      </c>
      <c r="C301" s="51">
        <f>INGRESOS!B188+INGRESOS!C188</f>
        <v>6745561.6699999999</v>
      </c>
    </row>
    <row r="302" spans="1:3" x14ac:dyDescent="0.3">
      <c r="A302" s="668"/>
      <c r="B302" s="45" t="s">
        <v>496</v>
      </c>
      <c r="C302" s="51">
        <f>INGRESOS!B30+INGRESOS!C30</f>
        <v>1659625.75</v>
      </c>
    </row>
    <row r="303" spans="1:3" x14ac:dyDescent="0.3">
      <c r="A303" s="668"/>
      <c r="B303" s="103" t="s">
        <v>392</v>
      </c>
      <c r="C303" s="116">
        <f>SUM(C301:C302)</f>
        <v>8405187.4199999999</v>
      </c>
    </row>
    <row r="304" spans="1:3" x14ac:dyDescent="0.3">
      <c r="A304" s="668"/>
      <c r="B304" s="172" t="s">
        <v>981</v>
      </c>
      <c r="C304" s="173">
        <v>698836.69</v>
      </c>
    </row>
    <row r="305" spans="1:3" x14ac:dyDescent="0.3">
      <c r="A305" s="668"/>
      <c r="B305" s="172" t="s">
        <v>144</v>
      </c>
      <c r="C305" s="173">
        <v>0</v>
      </c>
    </row>
    <row r="306" spans="1:3" ht="17.25" thickBot="1" x14ac:dyDescent="0.35">
      <c r="A306" s="668"/>
      <c r="B306" s="172" t="s">
        <v>144</v>
      </c>
      <c r="C306" s="173">
        <v>0</v>
      </c>
    </row>
    <row r="307" spans="1:3" ht="17.25" thickBot="1" x14ac:dyDescent="0.35">
      <c r="A307" s="668"/>
      <c r="B307" s="43" t="s">
        <v>268</v>
      </c>
      <c r="C307" s="57">
        <f>C303-C304-C305-C306</f>
        <v>7706350.7300000004</v>
      </c>
    </row>
    <row r="308" spans="1:3" x14ac:dyDescent="0.3">
      <c r="A308" s="668"/>
      <c r="B308" s="29"/>
      <c r="C308" s="29"/>
    </row>
    <row r="309" spans="1:3" ht="17.25" thickBot="1" x14ac:dyDescent="0.35">
      <c r="A309" s="668"/>
      <c r="B309" s="29"/>
      <c r="C309" s="29"/>
    </row>
    <row r="310" spans="1:3" ht="35.25" customHeight="1" thickBot="1" x14ac:dyDescent="0.25">
      <c r="A310" s="669">
        <v>21</v>
      </c>
      <c r="B310" s="714" t="s">
        <v>73</v>
      </c>
      <c r="C310" s="709"/>
    </row>
    <row r="311" spans="1:3" x14ac:dyDescent="0.3">
      <c r="A311" s="668"/>
      <c r="B311" s="45" t="s">
        <v>72</v>
      </c>
      <c r="C311" s="51"/>
    </row>
    <row r="312" spans="1:3" x14ac:dyDescent="0.3">
      <c r="A312" s="668"/>
      <c r="B312" s="45" t="s">
        <v>496</v>
      </c>
      <c r="C312" s="51">
        <f>INGRESOS!B23+INGRESOS!C23</f>
        <v>0</v>
      </c>
    </row>
    <row r="313" spans="1:3" x14ac:dyDescent="0.3">
      <c r="A313" s="668"/>
      <c r="B313" s="45" t="s">
        <v>866</v>
      </c>
      <c r="C313" s="51">
        <f>INGRESOS!B189+INGRESOS!C189</f>
        <v>0</v>
      </c>
    </row>
    <row r="314" spans="1:3" x14ac:dyDescent="0.3">
      <c r="A314" s="668"/>
      <c r="B314" s="117" t="s">
        <v>392</v>
      </c>
      <c r="C314" s="116">
        <f>SUM(C312:C313)</f>
        <v>0</v>
      </c>
    </row>
    <row r="315" spans="1:3" x14ac:dyDescent="0.3">
      <c r="A315" s="668"/>
      <c r="B315" s="172" t="s">
        <v>90</v>
      </c>
      <c r="C315" s="173">
        <v>0</v>
      </c>
    </row>
    <row r="316" spans="1:3" x14ac:dyDescent="0.3">
      <c r="A316" s="668"/>
      <c r="B316" s="172" t="s">
        <v>90</v>
      </c>
      <c r="C316" s="173">
        <v>0</v>
      </c>
    </row>
    <row r="317" spans="1:3" ht="17.25" thickBot="1" x14ac:dyDescent="0.35">
      <c r="A317" s="668"/>
      <c r="B317" s="172" t="s">
        <v>90</v>
      </c>
      <c r="C317" s="173">
        <v>0</v>
      </c>
    </row>
    <row r="318" spans="1:3" ht="17.25" thickBot="1" x14ac:dyDescent="0.35">
      <c r="A318" s="668"/>
      <c r="B318" s="43" t="s">
        <v>393</v>
      </c>
      <c r="C318" s="57">
        <f>C314-C315-C316-C317</f>
        <v>0</v>
      </c>
    </row>
    <row r="319" spans="1:3" x14ac:dyDescent="0.3">
      <c r="A319" s="668"/>
      <c r="B319" s="29"/>
      <c r="C319" s="29"/>
    </row>
    <row r="320" spans="1:3" ht="17.25" thickBot="1" x14ac:dyDescent="0.35">
      <c r="A320" s="668"/>
      <c r="B320" s="29"/>
      <c r="C320" s="29"/>
    </row>
    <row r="321" spans="1:3" ht="17.25" thickBot="1" x14ac:dyDescent="0.25">
      <c r="A321" s="669">
        <v>22</v>
      </c>
      <c r="B321" s="714" t="s">
        <v>74</v>
      </c>
      <c r="C321" s="709"/>
    </row>
    <row r="322" spans="1:3" x14ac:dyDescent="0.3">
      <c r="A322" s="668"/>
      <c r="B322" s="53" t="s">
        <v>672</v>
      </c>
      <c r="C322" s="40"/>
    </row>
    <row r="323" spans="1:3" x14ac:dyDescent="0.3">
      <c r="A323" s="668"/>
      <c r="B323" s="53" t="s">
        <v>497</v>
      </c>
      <c r="C323" s="40">
        <f>INGRESOS!B98+INGRESOS!C98</f>
        <v>0</v>
      </c>
    </row>
    <row r="324" spans="1:3" x14ac:dyDescent="0.3">
      <c r="A324" s="668"/>
      <c r="B324" s="53" t="s">
        <v>867</v>
      </c>
      <c r="C324" s="40">
        <f>INGRESOS!B190+INGRESOS!C190</f>
        <v>0</v>
      </c>
    </row>
    <row r="325" spans="1:3" x14ac:dyDescent="0.3">
      <c r="A325" s="668"/>
      <c r="B325" s="118" t="s">
        <v>395</v>
      </c>
      <c r="C325" s="112">
        <f>SUM(C323:C324)</f>
        <v>0</v>
      </c>
    </row>
    <row r="326" spans="1:3" x14ac:dyDescent="0.3">
      <c r="A326" s="668"/>
      <c r="B326" s="180" t="s">
        <v>91</v>
      </c>
      <c r="C326" s="178">
        <v>0</v>
      </c>
    </row>
    <row r="327" spans="1:3" ht="17.25" thickBot="1" x14ac:dyDescent="0.35">
      <c r="A327" s="668"/>
      <c r="B327" s="180" t="s">
        <v>91</v>
      </c>
      <c r="C327" s="178">
        <v>0</v>
      </c>
    </row>
    <row r="328" spans="1:3" ht="17.25" thickBot="1" x14ac:dyDescent="0.35">
      <c r="A328" s="668"/>
      <c r="B328" s="43" t="s">
        <v>396</v>
      </c>
      <c r="C328" s="57">
        <f>C325-C326-C327</f>
        <v>0</v>
      </c>
    </row>
    <row r="329" spans="1:3" s="166" customFormat="1" ht="20.25" customHeight="1" thickBot="1" x14ac:dyDescent="0.35">
      <c r="A329" s="675"/>
      <c r="B329" s="38"/>
      <c r="C329" s="42"/>
    </row>
    <row r="330" spans="1:3" ht="20.25" customHeight="1" thickBot="1" x14ac:dyDescent="0.25">
      <c r="A330" s="669">
        <v>23</v>
      </c>
      <c r="B330" s="714" t="s">
        <v>456</v>
      </c>
      <c r="C330" s="709"/>
    </row>
    <row r="331" spans="1:3" x14ac:dyDescent="0.3">
      <c r="A331" s="668"/>
      <c r="B331" s="53" t="s">
        <v>672</v>
      </c>
      <c r="C331" s="54"/>
    </row>
    <row r="332" spans="1:3" x14ac:dyDescent="0.3">
      <c r="A332" s="668"/>
      <c r="B332" s="104" t="s">
        <v>357</v>
      </c>
      <c r="C332" s="37">
        <f>INGRESOS!B8</f>
        <v>2821508910.6100001</v>
      </c>
    </row>
    <row r="333" spans="1:3" ht="18.75" customHeight="1" x14ac:dyDescent="0.3">
      <c r="A333" s="668"/>
      <c r="B333" s="104" t="s">
        <v>168</v>
      </c>
      <c r="C333" s="37" t="s">
        <v>251</v>
      </c>
    </row>
    <row r="334" spans="1:3" x14ac:dyDescent="0.3">
      <c r="A334" s="668"/>
      <c r="B334" s="54" t="s">
        <v>81</v>
      </c>
      <c r="C334" s="37">
        <f>INGRESOS!B136+INGRESOS!C136</f>
        <v>0</v>
      </c>
    </row>
    <row r="335" spans="1:3" x14ac:dyDescent="0.3">
      <c r="A335" s="668"/>
      <c r="B335" s="54" t="s">
        <v>146</v>
      </c>
      <c r="C335" s="37">
        <f>INGRESOS!B133+INGRESOS!C133+INGRESOS!B134+INGRESOS!C134+INGRESOS!B114+INGRESOS!C114</f>
        <v>0</v>
      </c>
    </row>
    <row r="336" spans="1:3" x14ac:dyDescent="0.3">
      <c r="A336" s="668"/>
      <c r="B336" s="54" t="s">
        <v>82</v>
      </c>
      <c r="C336" s="37">
        <f>INGRESOS!B12+INGRESOS!C12+INGRESOS!B164+INGRESOS!C164</f>
        <v>841916640.31999993</v>
      </c>
    </row>
    <row r="337" spans="1:4" x14ac:dyDescent="0.3">
      <c r="A337" s="668"/>
      <c r="B337" s="54" t="s">
        <v>261</v>
      </c>
      <c r="C337" s="37">
        <f>INGRESOS!B144+INGRESOS!C144+INGRESOS!B149+INGRESOS!C149</f>
        <v>0</v>
      </c>
    </row>
    <row r="338" spans="1:4" x14ac:dyDescent="0.3">
      <c r="A338" s="668"/>
      <c r="B338" s="54" t="s">
        <v>83</v>
      </c>
      <c r="C338" s="37">
        <f>INGRESOS!B127+INGRESOS!C127</f>
        <v>18020414</v>
      </c>
    </row>
    <row r="339" spans="1:4" x14ac:dyDescent="0.3">
      <c r="A339" s="668"/>
      <c r="B339" s="638" t="s">
        <v>840</v>
      </c>
      <c r="C339" s="640">
        <f>+INGRESOS!B126+INGRESOS!C126</f>
        <v>1088925446.3799999</v>
      </c>
      <c r="D339" s="639" t="s">
        <v>841</v>
      </c>
    </row>
    <row r="340" spans="1:4" x14ac:dyDescent="0.3">
      <c r="A340" s="668"/>
      <c r="B340" s="176" t="s">
        <v>262</v>
      </c>
      <c r="C340" s="177">
        <v>0</v>
      </c>
    </row>
    <row r="341" spans="1:4" x14ac:dyDescent="0.3">
      <c r="A341" s="668"/>
      <c r="B341" s="176" t="s">
        <v>147</v>
      </c>
      <c r="C341" s="177">
        <v>0</v>
      </c>
    </row>
    <row r="342" spans="1:4" x14ac:dyDescent="0.3">
      <c r="A342" s="668"/>
      <c r="B342" s="176" t="s">
        <v>147</v>
      </c>
      <c r="C342" s="177">
        <v>0</v>
      </c>
    </row>
    <row r="343" spans="1:4" x14ac:dyDescent="0.3">
      <c r="A343" s="668"/>
      <c r="B343" s="176" t="s">
        <v>147</v>
      </c>
      <c r="C343" s="177">
        <v>0</v>
      </c>
    </row>
    <row r="344" spans="1:4" x14ac:dyDescent="0.3">
      <c r="A344" s="668"/>
      <c r="B344" s="176" t="s">
        <v>147</v>
      </c>
      <c r="C344" s="177">
        <v>0</v>
      </c>
    </row>
    <row r="345" spans="1:4" ht="15" customHeight="1" x14ac:dyDescent="0.3">
      <c r="A345" s="668"/>
      <c r="B345" s="104" t="s">
        <v>459</v>
      </c>
      <c r="C345" s="105">
        <f>SUM(C334:C344)</f>
        <v>1948862500.6999998</v>
      </c>
    </row>
    <row r="346" spans="1:4" ht="15.75" customHeight="1" x14ac:dyDescent="0.3">
      <c r="A346" s="668"/>
      <c r="B346" s="54" t="s">
        <v>458</v>
      </c>
      <c r="C346" s="37">
        <f>C332-C345</f>
        <v>872646409.91000032</v>
      </c>
    </row>
    <row r="347" spans="1:4" x14ac:dyDescent="0.3">
      <c r="A347" s="668"/>
      <c r="B347" s="53" t="s">
        <v>397</v>
      </c>
      <c r="C347" s="40">
        <f>C346*3/100</f>
        <v>26179392.297300011</v>
      </c>
    </row>
    <row r="348" spans="1:4" x14ac:dyDescent="0.3">
      <c r="A348" s="668"/>
      <c r="B348" s="53" t="s">
        <v>868</v>
      </c>
      <c r="C348" s="40">
        <f>INGRESOS!B191+INGRESOS!C191</f>
        <v>1168258.33</v>
      </c>
    </row>
    <row r="349" spans="1:4" x14ac:dyDescent="0.3">
      <c r="A349" s="668"/>
      <c r="B349" s="118" t="s">
        <v>460</v>
      </c>
      <c r="C349" s="112">
        <f>C347+C348</f>
        <v>27347650.627300009</v>
      </c>
    </row>
    <row r="350" spans="1:4" ht="17.25" thickBot="1" x14ac:dyDescent="0.35">
      <c r="A350" s="668"/>
      <c r="B350" s="53" t="s">
        <v>398</v>
      </c>
      <c r="C350" s="40">
        <f>EGRESOS!B25</f>
        <v>29000000</v>
      </c>
    </row>
    <row r="351" spans="1:4" ht="17.25" thickBot="1" x14ac:dyDescent="0.35">
      <c r="A351" s="668"/>
      <c r="B351" s="43" t="s">
        <v>268</v>
      </c>
      <c r="C351" s="57">
        <f>C349-C350</f>
        <v>-1652349.3726999909</v>
      </c>
    </row>
    <row r="352" spans="1:4" x14ac:dyDescent="0.3">
      <c r="A352" s="668"/>
      <c r="B352" s="29"/>
      <c r="C352" s="29"/>
    </row>
    <row r="353" spans="1:3" ht="17.25" thickBot="1" x14ac:dyDescent="0.35">
      <c r="A353" s="668"/>
      <c r="B353" s="29"/>
      <c r="C353" s="29"/>
    </row>
    <row r="354" spans="1:3" ht="35.25" customHeight="1" thickBot="1" x14ac:dyDescent="0.25">
      <c r="A354" s="669">
        <v>24</v>
      </c>
      <c r="B354" s="717" t="s">
        <v>804</v>
      </c>
      <c r="C354" s="718"/>
    </row>
    <row r="355" spans="1:3" x14ac:dyDescent="0.3">
      <c r="A355" s="668"/>
      <c r="B355" s="53" t="s">
        <v>672</v>
      </c>
      <c r="C355" s="40"/>
    </row>
    <row r="356" spans="1:3" x14ac:dyDescent="0.3">
      <c r="A356" s="668"/>
      <c r="B356" s="632" t="s">
        <v>859</v>
      </c>
      <c r="C356" s="633">
        <v>4363232.05</v>
      </c>
    </row>
    <row r="357" spans="1:3" x14ac:dyDescent="0.3">
      <c r="A357" s="668"/>
      <c r="B357" s="53" t="s">
        <v>869</v>
      </c>
      <c r="C357" s="40">
        <f>INGRESOS!B192+INGRESOS!C192</f>
        <v>1052542.28</v>
      </c>
    </row>
    <row r="358" spans="1:3" x14ac:dyDescent="0.3">
      <c r="A358" s="668"/>
      <c r="B358" s="118" t="s">
        <v>399</v>
      </c>
      <c r="C358" s="112">
        <f>SUM(C356:C357)</f>
        <v>5415774.3300000001</v>
      </c>
    </row>
    <row r="359" spans="1:3" ht="17.25" thickBot="1" x14ac:dyDescent="0.35">
      <c r="A359" s="668"/>
      <c r="B359" s="53" t="s">
        <v>400</v>
      </c>
      <c r="C359" s="40">
        <f>EGRESOS!B26</f>
        <v>3000000</v>
      </c>
    </row>
    <row r="360" spans="1:3" ht="17.25" thickBot="1" x14ac:dyDescent="0.35">
      <c r="A360" s="668"/>
      <c r="B360" s="43" t="s">
        <v>391</v>
      </c>
      <c r="C360" s="57">
        <f>C358-C359</f>
        <v>2415774.33</v>
      </c>
    </row>
    <row r="361" spans="1:3" ht="17.25" thickBot="1" x14ac:dyDescent="0.35">
      <c r="A361" s="668"/>
      <c r="B361" s="29"/>
      <c r="C361" s="29"/>
    </row>
    <row r="362" spans="1:3" ht="144.75" hidden="1" customHeight="1" x14ac:dyDescent="0.3">
      <c r="A362" s="668"/>
      <c r="B362" s="29"/>
      <c r="C362" s="29"/>
    </row>
    <row r="363" spans="1:3" ht="17.25" thickBot="1" x14ac:dyDescent="0.25">
      <c r="A363" s="669">
        <v>25</v>
      </c>
      <c r="B363" s="708" t="s">
        <v>461</v>
      </c>
      <c r="C363" s="709"/>
    </row>
    <row r="364" spans="1:3" x14ac:dyDescent="0.3">
      <c r="A364" s="668"/>
      <c r="B364" s="49"/>
      <c r="C364" s="50"/>
    </row>
    <row r="365" spans="1:3" x14ac:dyDescent="0.3">
      <c r="A365" s="668"/>
      <c r="B365" s="45" t="s">
        <v>148</v>
      </c>
      <c r="C365" s="642">
        <v>2063658.48</v>
      </c>
    </row>
    <row r="366" spans="1:3" x14ac:dyDescent="0.3">
      <c r="A366" s="668"/>
      <c r="B366" s="53" t="s">
        <v>869</v>
      </c>
      <c r="C366" s="51">
        <f>INGRESOS!B193+INGRESOS!C193</f>
        <v>0</v>
      </c>
    </row>
    <row r="367" spans="1:3" x14ac:dyDescent="0.3">
      <c r="A367" s="668"/>
      <c r="B367" s="117" t="s">
        <v>390</v>
      </c>
      <c r="C367" s="116">
        <f>C365+C366</f>
        <v>2063658.48</v>
      </c>
    </row>
    <row r="368" spans="1:3" ht="17.25" thickBot="1" x14ac:dyDescent="0.35">
      <c r="A368" s="668"/>
      <c r="B368" s="55" t="s">
        <v>400</v>
      </c>
      <c r="C368" s="56">
        <f>EGRESOS!B27</f>
        <v>2063658.48</v>
      </c>
    </row>
    <row r="369" spans="1:3" ht="17.25" thickBot="1" x14ac:dyDescent="0.35">
      <c r="A369" s="668"/>
      <c r="B369" s="43" t="s">
        <v>391</v>
      </c>
      <c r="C369" s="57">
        <f>C367-C368</f>
        <v>0</v>
      </c>
    </row>
    <row r="370" spans="1:3" ht="17.25" thickBot="1" x14ac:dyDescent="0.35">
      <c r="A370" s="668"/>
      <c r="B370" s="29"/>
      <c r="C370" s="29"/>
    </row>
    <row r="371" spans="1:3" ht="17.25" thickBot="1" x14ac:dyDescent="0.25">
      <c r="A371" s="669">
        <v>26</v>
      </c>
      <c r="B371" s="708" t="s">
        <v>205</v>
      </c>
      <c r="C371" s="709"/>
    </row>
    <row r="372" spans="1:3" x14ac:dyDescent="0.3">
      <c r="A372" s="668"/>
      <c r="B372" s="45"/>
      <c r="C372" s="119"/>
    </row>
    <row r="373" spans="1:3" x14ac:dyDescent="0.3">
      <c r="A373" s="668"/>
      <c r="B373" s="45" t="s">
        <v>148</v>
      </c>
      <c r="C373" s="642"/>
    </row>
    <row r="374" spans="1:3" x14ac:dyDescent="0.3">
      <c r="A374" s="668"/>
      <c r="B374" s="53" t="s">
        <v>869</v>
      </c>
      <c r="C374" s="51">
        <f>INGRESOS!B194+INGRESOS!C194</f>
        <v>0</v>
      </c>
    </row>
    <row r="375" spans="1:3" x14ac:dyDescent="0.3">
      <c r="A375" s="668"/>
      <c r="B375" s="117" t="s">
        <v>390</v>
      </c>
      <c r="C375" s="116">
        <f>C373+C374</f>
        <v>0</v>
      </c>
    </row>
    <row r="376" spans="1:3" ht="17.25" thickBot="1" x14ac:dyDescent="0.35">
      <c r="A376" s="668"/>
      <c r="B376" s="114" t="s">
        <v>149</v>
      </c>
      <c r="C376" s="51">
        <f>EGRESOS!B28</f>
        <v>0</v>
      </c>
    </row>
    <row r="377" spans="1:3" ht="17.25" thickBot="1" x14ac:dyDescent="0.35">
      <c r="A377" s="668"/>
      <c r="B377" s="43" t="s">
        <v>391</v>
      </c>
      <c r="C377" s="57">
        <f>C375-C376</f>
        <v>0</v>
      </c>
    </row>
    <row r="378" spans="1:3" ht="17.25" thickBot="1" x14ac:dyDescent="0.35">
      <c r="A378" s="668"/>
      <c r="B378" s="29"/>
      <c r="C378" s="29"/>
    </row>
    <row r="379" spans="1:3" ht="17.25" thickBot="1" x14ac:dyDescent="0.25">
      <c r="A379" s="669">
        <v>27</v>
      </c>
      <c r="B379" s="708" t="s">
        <v>206</v>
      </c>
      <c r="C379" s="709"/>
    </row>
    <row r="380" spans="1:3" x14ac:dyDescent="0.3">
      <c r="A380" s="668"/>
      <c r="B380" s="45"/>
      <c r="C380" s="119"/>
    </row>
    <row r="381" spans="1:3" x14ac:dyDescent="0.3">
      <c r="A381" s="668"/>
      <c r="B381" s="45" t="s">
        <v>148</v>
      </c>
      <c r="C381" s="642"/>
    </row>
    <row r="382" spans="1:3" x14ac:dyDescent="0.3">
      <c r="A382" s="668"/>
      <c r="B382" s="53" t="s">
        <v>869</v>
      </c>
      <c r="C382" s="51">
        <f>INGRESOS!B195+INGRESOS!C195</f>
        <v>0</v>
      </c>
    </row>
    <row r="383" spans="1:3" x14ac:dyDescent="0.3">
      <c r="A383" s="668"/>
      <c r="B383" s="117" t="s">
        <v>390</v>
      </c>
      <c r="C383" s="116">
        <f>C381+C382</f>
        <v>0</v>
      </c>
    </row>
    <row r="384" spans="1:3" ht="17.25" thickBot="1" x14ac:dyDescent="0.35">
      <c r="A384" s="668"/>
      <c r="B384" s="114" t="s">
        <v>149</v>
      </c>
      <c r="C384" s="51">
        <f>EGRESOS!B29</f>
        <v>0</v>
      </c>
    </row>
    <row r="385" spans="1:3" ht="17.25" thickBot="1" x14ac:dyDescent="0.35">
      <c r="A385" s="668"/>
      <c r="B385" s="43" t="s">
        <v>391</v>
      </c>
      <c r="C385" s="57">
        <f>C383-C384</f>
        <v>0</v>
      </c>
    </row>
    <row r="386" spans="1:3" ht="24" customHeight="1" thickBot="1" x14ac:dyDescent="0.35">
      <c r="A386" s="668"/>
      <c r="B386" s="29"/>
      <c r="C386" s="29"/>
    </row>
    <row r="387" spans="1:3" ht="17.25" thickBot="1" x14ac:dyDescent="0.25">
      <c r="A387" s="669">
        <v>28</v>
      </c>
      <c r="B387" s="708" t="s">
        <v>201</v>
      </c>
      <c r="C387" s="709"/>
    </row>
    <row r="388" spans="1:3" x14ac:dyDescent="0.3">
      <c r="A388" s="668"/>
      <c r="B388" s="49"/>
      <c r="C388" s="50"/>
    </row>
    <row r="389" spans="1:3" x14ac:dyDescent="0.3">
      <c r="A389" s="668"/>
      <c r="B389" s="45" t="s">
        <v>148</v>
      </c>
      <c r="C389" s="642"/>
    </row>
    <row r="390" spans="1:3" x14ac:dyDescent="0.3">
      <c r="A390" s="668"/>
      <c r="B390" s="53" t="s">
        <v>869</v>
      </c>
      <c r="C390" s="51">
        <f>INGRESOS!B196+INGRESOS!C196</f>
        <v>0</v>
      </c>
    </row>
    <row r="391" spans="1:3" x14ac:dyDescent="0.3">
      <c r="A391" s="668"/>
      <c r="B391" s="117" t="s">
        <v>390</v>
      </c>
      <c r="C391" s="116">
        <f>C389+C390</f>
        <v>0</v>
      </c>
    </row>
    <row r="392" spans="1:3" ht="17.25" thickBot="1" x14ac:dyDescent="0.35">
      <c r="A392" s="668"/>
      <c r="B392" s="122" t="s">
        <v>149</v>
      </c>
      <c r="C392" s="56">
        <f>EGRESOS!B30</f>
        <v>0</v>
      </c>
    </row>
    <row r="393" spans="1:3" ht="17.25" thickBot="1" x14ac:dyDescent="0.35">
      <c r="A393" s="668"/>
      <c r="B393" s="43" t="s">
        <v>391</v>
      </c>
      <c r="C393" s="57">
        <f>C391-C392</f>
        <v>0</v>
      </c>
    </row>
    <row r="394" spans="1:3" ht="17.25" thickBot="1" x14ac:dyDescent="0.35">
      <c r="A394" s="668"/>
      <c r="B394" s="29"/>
      <c r="C394" s="29"/>
    </row>
    <row r="395" spans="1:3" ht="17.25" thickBot="1" x14ac:dyDescent="0.25">
      <c r="A395" s="669">
        <v>29</v>
      </c>
      <c r="B395" s="708" t="s">
        <v>202</v>
      </c>
      <c r="C395" s="709"/>
    </row>
    <row r="396" spans="1:3" x14ac:dyDescent="0.3">
      <c r="A396" s="668"/>
      <c r="B396" s="49"/>
      <c r="C396" s="50"/>
    </row>
    <row r="397" spans="1:3" x14ac:dyDescent="0.3">
      <c r="A397" s="668"/>
      <c r="B397" s="45" t="s">
        <v>148</v>
      </c>
      <c r="C397" s="642"/>
    </row>
    <row r="398" spans="1:3" x14ac:dyDescent="0.3">
      <c r="A398" s="668"/>
      <c r="B398" s="53" t="s">
        <v>869</v>
      </c>
      <c r="C398" s="51">
        <f>INGRESOS!B197+INGRESOS!C197</f>
        <v>0</v>
      </c>
    </row>
    <row r="399" spans="1:3" x14ac:dyDescent="0.3">
      <c r="A399" s="668"/>
      <c r="B399" s="45" t="s">
        <v>390</v>
      </c>
      <c r="C399" s="51">
        <f>C397+C398</f>
        <v>0</v>
      </c>
    </row>
    <row r="400" spans="1:3" ht="17.25" thickBot="1" x14ac:dyDescent="0.35">
      <c r="A400" s="668"/>
      <c r="B400" s="122" t="s">
        <v>149</v>
      </c>
      <c r="C400" s="56">
        <f>EGRESOS!B31</f>
        <v>0</v>
      </c>
    </row>
    <row r="401" spans="1:3" ht="17.25" thickBot="1" x14ac:dyDescent="0.35">
      <c r="A401" s="668"/>
      <c r="B401" s="43" t="s">
        <v>391</v>
      </c>
      <c r="C401" s="57">
        <f>C399-C400</f>
        <v>0</v>
      </c>
    </row>
    <row r="402" spans="1:3" ht="17.25" thickBot="1" x14ac:dyDescent="0.35">
      <c r="A402" s="668"/>
      <c r="B402" s="29"/>
      <c r="C402" s="29"/>
    </row>
    <row r="403" spans="1:3" ht="17.25" thickBot="1" x14ac:dyDescent="0.25">
      <c r="A403" s="669">
        <v>30</v>
      </c>
      <c r="B403" s="708" t="s">
        <v>203</v>
      </c>
      <c r="C403" s="709"/>
    </row>
    <row r="404" spans="1:3" x14ac:dyDescent="0.3">
      <c r="A404" s="668"/>
      <c r="B404" s="49"/>
      <c r="C404" s="50"/>
    </row>
    <row r="405" spans="1:3" x14ac:dyDescent="0.3">
      <c r="A405" s="668"/>
      <c r="B405" s="45" t="s">
        <v>148</v>
      </c>
      <c r="C405" s="642"/>
    </row>
    <row r="406" spans="1:3" x14ac:dyDescent="0.3">
      <c r="A406" s="668"/>
      <c r="B406" s="53" t="s">
        <v>869</v>
      </c>
      <c r="C406" s="51">
        <f>INGRESOS!B198+INGRESOS!C198</f>
        <v>0</v>
      </c>
    </row>
    <row r="407" spans="1:3" x14ac:dyDescent="0.3">
      <c r="A407" s="668"/>
      <c r="B407" s="117" t="s">
        <v>390</v>
      </c>
      <c r="C407" s="116">
        <f>C405+C406</f>
        <v>0</v>
      </c>
    </row>
    <row r="408" spans="1:3" ht="17.25" thickBot="1" x14ac:dyDescent="0.35">
      <c r="A408" s="668"/>
      <c r="B408" s="122" t="s">
        <v>149</v>
      </c>
      <c r="C408" s="56">
        <f>EGRESOS!B32</f>
        <v>0</v>
      </c>
    </row>
    <row r="409" spans="1:3" ht="17.25" thickBot="1" x14ac:dyDescent="0.35">
      <c r="A409" s="668"/>
      <c r="B409" s="43" t="s">
        <v>391</v>
      </c>
      <c r="C409" s="57">
        <f>C407-C408</f>
        <v>0</v>
      </c>
    </row>
    <row r="410" spans="1:3" ht="17.25" thickBot="1" x14ac:dyDescent="0.35">
      <c r="A410" s="668"/>
      <c r="B410" s="29"/>
      <c r="C410" s="29"/>
    </row>
    <row r="411" spans="1:3" ht="17.25" thickBot="1" x14ac:dyDescent="0.25">
      <c r="A411" s="669">
        <v>31</v>
      </c>
      <c r="B411" s="708" t="s">
        <v>204</v>
      </c>
      <c r="C411" s="709"/>
    </row>
    <row r="412" spans="1:3" x14ac:dyDescent="0.3">
      <c r="A412" s="668"/>
      <c r="B412" s="49"/>
      <c r="C412" s="50"/>
    </row>
    <row r="413" spans="1:3" x14ac:dyDescent="0.3">
      <c r="A413" s="668"/>
      <c r="B413" s="45" t="s">
        <v>148</v>
      </c>
      <c r="C413" s="642"/>
    </row>
    <row r="414" spans="1:3" x14ac:dyDescent="0.3">
      <c r="A414" s="668"/>
      <c r="B414" s="53" t="s">
        <v>869</v>
      </c>
      <c r="C414" s="51">
        <f>INGRESOS!B200+INGRESOS!C200</f>
        <v>0</v>
      </c>
    </row>
    <row r="415" spans="1:3" x14ac:dyDescent="0.3">
      <c r="A415" s="668"/>
      <c r="B415" s="117" t="s">
        <v>390</v>
      </c>
      <c r="C415" s="116">
        <f>C413+C414</f>
        <v>0</v>
      </c>
    </row>
    <row r="416" spans="1:3" ht="17.25" thickBot="1" x14ac:dyDescent="0.35">
      <c r="A416" s="668"/>
      <c r="B416" s="122" t="s">
        <v>149</v>
      </c>
      <c r="C416" s="56">
        <f>EGRESOS!B34</f>
        <v>0</v>
      </c>
    </row>
    <row r="417" spans="1:3" ht="17.25" thickBot="1" x14ac:dyDescent="0.35">
      <c r="A417" s="668"/>
      <c r="B417" s="43" t="s">
        <v>391</v>
      </c>
      <c r="C417" s="57">
        <f>C415-C416</f>
        <v>0</v>
      </c>
    </row>
    <row r="418" spans="1:3" ht="17.25" thickBot="1" x14ac:dyDescent="0.35">
      <c r="A418" s="668"/>
      <c r="B418" s="29"/>
      <c r="C418" s="29"/>
    </row>
    <row r="419" spans="1:3" ht="17.25" thickBot="1" x14ac:dyDescent="0.25">
      <c r="A419" s="669">
        <v>32</v>
      </c>
      <c r="B419" s="708" t="s">
        <v>745</v>
      </c>
      <c r="C419" s="709"/>
    </row>
    <row r="420" spans="1:3" x14ac:dyDescent="0.3">
      <c r="A420" s="668"/>
      <c r="B420" s="45"/>
      <c r="C420" s="119"/>
    </row>
    <row r="421" spans="1:3" x14ac:dyDescent="0.3">
      <c r="A421" s="668"/>
      <c r="B421" s="45" t="s">
        <v>148</v>
      </c>
      <c r="C421" s="642"/>
    </row>
    <row r="422" spans="1:3" x14ac:dyDescent="0.3">
      <c r="A422" s="668"/>
      <c r="B422" s="53" t="s">
        <v>869</v>
      </c>
      <c r="C422" s="51">
        <f>+INGRESOS!B201+INGRESOS!C201</f>
        <v>0</v>
      </c>
    </row>
    <row r="423" spans="1:3" x14ac:dyDescent="0.3">
      <c r="A423" s="668"/>
      <c r="B423" s="117" t="s">
        <v>390</v>
      </c>
      <c r="C423" s="116">
        <f>C421+C422</f>
        <v>0</v>
      </c>
    </row>
    <row r="424" spans="1:3" ht="17.25" thickBot="1" x14ac:dyDescent="0.35">
      <c r="A424" s="668"/>
      <c r="B424" s="122" t="s">
        <v>149</v>
      </c>
      <c r="C424" s="56">
        <f>+EGRESOS!B35</f>
        <v>0</v>
      </c>
    </row>
    <row r="425" spans="1:3" ht="17.25" thickBot="1" x14ac:dyDescent="0.35">
      <c r="A425" s="668"/>
      <c r="B425" s="43" t="s">
        <v>391</v>
      </c>
      <c r="C425" s="57">
        <f>C423-C424</f>
        <v>0</v>
      </c>
    </row>
    <row r="426" spans="1:3" ht="17.25" thickBot="1" x14ac:dyDescent="0.35">
      <c r="A426" s="668"/>
      <c r="B426" s="507"/>
      <c r="C426" s="508"/>
    </row>
    <row r="427" spans="1:3" ht="17.25" thickBot="1" x14ac:dyDescent="0.25">
      <c r="A427" s="669">
        <v>33</v>
      </c>
      <c r="B427" s="708" t="s">
        <v>744</v>
      </c>
      <c r="C427" s="709"/>
    </row>
    <row r="428" spans="1:3" x14ac:dyDescent="0.3">
      <c r="A428" s="668"/>
      <c r="B428" s="45"/>
      <c r="C428" s="119"/>
    </row>
    <row r="429" spans="1:3" x14ac:dyDescent="0.3">
      <c r="A429" s="668"/>
      <c r="B429" s="45" t="s">
        <v>148</v>
      </c>
      <c r="C429" s="642"/>
    </row>
    <row r="430" spans="1:3" x14ac:dyDescent="0.3">
      <c r="A430" s="668"/>
      <c r="B430" s="53" t="s">
        <v>869</v>
      </c>
      <c r="C430" s="51">
        <f>INGRESOS!B202+INGRESOS!C202</f>
        <v>0</v>
      </c>
    </row>
    <row r="431" spans="1:3" x14ac:dyDescent="0.3">
      <c r="A431" s="668"/>
      <c r="B431" s="117" t="s">
        <v>390</v>
      </c>
      <c r="C431" s="116">
        <f>C429+C430</f>
        <v>0</v>
      </c>
    </row>
    <row r="432" spans="1:3" ht="17.25" thickBot="1" x14ac:dyDescent="0.35">
      <c r="A432" s="668"/>
      <c r="B432" s="122" t="s">
        <v>149</v>
      </c>
      <c r="C432" s="56">
        <f>+EGRESOS!B36</f>
        <v>0</v>
      </c>
    </row>
    <row r="433" spans="1:3" ht="17.25" thickBot="1" x14ac:dyDescent="0.35">
      <c r="A433" s="668"/>
      <c r="B433" s="43" t="s">
        <v>391</v>
      </c>
      <c r="C433" s="57">
        <f>C431-C432</f>
        <v>0</v>
      </c>
    </row>
    <row r="434" spans="1:3" s="484" customFormat="1" ht="17.25" thickBot="1" x14ac:dyDescent="0.35">
      <c r="A434" s="676"/>
      <c r="B434" s="507"/>
      <c r="C434" s="508"/>
    </row>
    <row r="435" spans="1:3" s="484" customFormat="1" ht="17.25" thickBot="1" x14ac:dyDescent="0.25">
      <c r="A435" s="669">
        <v>34</v>
      </c>
      <c r="B435" s="708" t="s">
        <v>824</v>
      </c>
      <c r="C435" s="709"/>
    </row>
    <row r="436" spans="1:3" s="484" customFormat="1" x14ac:dyDescent="0.3">
      <c r="A436" s="668"/>
      <c r="B436" s="45"/>
      <c r="C436" s="119"/>
    </row>
    <row r="437" spans="1:3" s="484" customFormat="1" x14ac:dyDescent="0.3">
      <c r="A437" s="668"/>
      <c r="B437" s="45" t="s">
        <v>148</v>
      </c>
      <c r="C437" s="642"/>
    </row>
    <row r="438" spans="1:3" s="484" customFormat="1" x14ac:dyDescent="0.3">
      <c r="A438" s="668"/>
      <c r="B438" s="53" t="s">
        <v>869</v>
      </c>
      <c r="C438" s="51">
        <f>+INGRESOS!B203</f>
        <v>0</v>
      </c>
    </row>
    <row r="439" spans="1:3" s="484" customFormat="1" x14ac:dyDescent="0.3">
      <c r="A439" s="668"/>
      <c r="B439" s="117" t="s">
        <v>390</v>
      </c>
      <c r="C439" s="116">
        <f>C437+C438</f>
        <v>0</v>
      </c>
    </row>
    <row r="440" spans="1:3" s="484" customFormat="1" ht="17.25" thickBot="1" x14ac:dyDescent="0.35">
      <c r="A440" s="668"/>
      <c r="B440" s="122" t="s">
        <v>149</v>
      </c>
      <c r="C440" s="56">
        <f>+EGRESOS!B37</f>
        <v>0</v>
      </c>
    </row>
    <row r="441" spans="1:3" s="484" customFormat="1" ht="17.25" thickBot="1" x14ac:dyDescent="0.35">
      <c r="A441" s="668"/>
      <c r="B441" s="43" t="s">
        <v>391</v>
      </c>
      <c r="C441" s="57">
        <f>C439-C440</f>
        <v>0</v>
      </c>
    </row>
    <row r="442" spans="1:3" s="484" customFormat="1" ht="17.25" thickBot="1" x14ac:dyDescent="0.35">
      <c r="A442" s="676"/>
      <c r="B442" s="507"/>
      <c r="C442" s="508"/>
    </row>
    <row r="443" spans="1:3" s="484" customFormat="1" ht="17.25" customHeight="1" thickBot="1" x14ac:dyDescent="0.25">
      <c r="A443" s="669">
        <v>35</v>
      </c>
      <c r="B443" s="708" t="s">
        <v>823</v>
      </c>
      <c r="C443" s="709"/>
    </row>
    <row r="444" spans="1:3" s="484" customFormat="1" x14ac:dyDescent="0.3">
      <c r="A444" s="668"/>
      <c r="B444" s="45"/>
      <c r="C444" s="119"/>
    </row>
    <row r="445" spans="1:3" s="484" customFormat="1" x14ac:dyDescent="0.3">
      <c r="A445" s="668"/>
      <c r="B445" s="45" t="s">
        <v>148</v>
      </c>
      <c r="C445" s="642"/>
    </row>
    <row r="446" spans="1:3" s="484" customFormat="1" x14ac:dyDescent="0.3">
      <c r="A446" s="668"/>
      <c r="B446" s="53" t="s">
        <v>869</v>
      </c>
      <c r="C446" s="51">
        <f>+INGRESOS!B204</f>
        <v>0</v>
      </c>
    </row>
    <row r="447" spans="1:3" s="484" customFormat="1" x14ac:dyDescent="0.3">
      <c r="A447" s="668"/>
      <c r="B447" s="117" t="s">
        <v>390</v>
      </c>
      <c r="C447" s="116">
        <f>C445+C446</f>
        <v>0</v>
      </c>
    </row>
    <row r="448" spans="1:3" s="484" customFormat="1" ht="17.25" thickBot="1" x14ac:dyDescent="0.35">
      <c r="A448" s="668"/>
      <c r="B448" s="122" t="s">
        <v>149</v>
      </c>
      <c r="C448" s="56">
        <f>+EGRESOS!B38</f>
        <v>0</v>
      </c>
    </row>
    <row r="449" spans="1:3" s="484" customFormat="1" ht="17.25" thickBot="1" x14ac:dyDescent="0.35">
      <c r="A449" s="676"/>
      <c r="B449" s="43" t="s">
        <v>391</v>
      </c>
      <c r="C449" s="57">
        <f>C447-C448</f>
        <v>0</v>
      </c>
    </row>
    <row r="450" spans="1:3" s="484" customFormat="1" ht="17.25" thickBot="1" x14ac:dyDescent="0.35">
      <c r="A450" s="677"/>
      <c r="B450" s="486"/>
      <c r="C450" s="487"/>
    </row>
    <row r="451" spans="1:3" s="484" customFormat="1" ht="17.25" thickBot="1" x14ac:dyDescent="0.25">
      <c r="A451" s="669">
        <v>36</v>
      </c>
      <c r="B451" s="708" t="s">
        <v>428</v>
      </c>
      <c r="C451" s="709"/>
    </row>
    <row r="452" spans="1:3" s="484" customFormat="1" x14ac:dyDescent="0.3">
      <c r="A452" s="668"/>
      <c r="B452" s="45"/>
      <c r="C452" s="119"/>
    </row>
    <row r="453" spans="1:3" s="484" customFormat="1" x14ac:dyDescent="0.3">
      <c r="A453" s="668"/>
      <c r="B453" s="45" t="s">
        <v>148</v>
      </c>
      <c r="C453" s="642"/>
    </row>
    <row r="454" spans="1:3" s="484" customFormat="1" x14ac:dyDescent="0.3">
      <c r="A454" s="668"/>
      <c r="B454" s="53" t="s">
        <v>869</v>
      </c>
      <c r="C454" s="51">
        <f>+INGRESOS!B205+INGRESOS!C205</f>
        <v>0</v>
      </c>
    </row>
    <row r="455" spans="1:3" s="484" customFormat="1" x14ac:dyDescent="0.3">
      <c r="A455" s="668"/>
      <c r="B455" s="117" t="s">
        <v>390</v>
      </c>
      <c r="C455" s="116">
        <f>C453+C454</f>
        <v>0</v>
      </c>
    </row>
    <row r="456" spans="1:3" s="484" customFormat="1" ht="17.25" thickBot="1" x14ac:dyDescent="0.35">
      <c r="A456" s="668"/>
      <c r="B456" s="122" t="s">
        <v>149</v>
      </c>
      <c r="C456" s="56">
        <f>+EGRESOS!B39</f>
        <v>0</v>
      </c>
    </row>
    <row r="457" spans="1:3" ht="17.25" thickBot="1" x14ac:dyDescent="0.35">
      <c r="A457" s="668"/>
      <c r="B457" s="43" t="s">
        <v>391</v>
      </c>
      <c r="C457" s="57">
        <f>C455-C456</f>
        <v>0</v>
      </c>
    </row>
    <row r="458" spans="1:3" ht="17.25" thickBot="1" x14ac:dyDescent="0.35">
      <c r="A458" s="668"/>
      <c r="B458" s="29"/>
      <c r="C458" s="29"/>
    </row>
    <row r="459" spans="1:3" ht="34.5" customHeight="1" thickBot="1" x14ac:dyDescent="0.25">
      <c r="A459" s="669">
        <v>37</v>
      </c>
      <c r="B459" s="708" t="s">
        <v>425</v>
      </c>
      <c r="C459" s="709"/>
    </row>
    <row r="460" spans="1:3" x14ac:dyDescent="0.3">
      <c r="A460" s="668"/>
      <c r="B460" s="45" t="s">
        <v>21</v>
      </c>
      <c r="C460" s="119"/>
    </row>
    <row r="461" spans="1:3" x14ac:dyDescent="0.3">
      <c r="A461" s="668"/>
      <c r="B461" s="45" t="s">
        <v>401</v>
      </c>
      <c r="C461" s="51">
        <f>INGRESOS!B37+INGRESOS!C37</f>
        <v>0</v>
      </c>
    </row>
    <row r="462" spans="1:3" x14ac:dyDescent="0.3">
      <c r="A462" s="668"/>
      <c r="B462" s="53" t="s">
        <v>869</v>
      </c>
      <c r="C462" s="51">
        <f>INGRESOS!B206+INGRESOS!C206</f>
        <v>0</v>
      </c>
    </row>
    <row r="463" spans="1:3" x14ac:dyDescent="0.3">
      <c r="A463" s="668"/>
      <c r="B463" s="117" t="s">
        <v>402</v>
      </c>
      <c r="C463" s="116">
        <f>C462+C461</f>
        <v>0</v>
      </c>
    </row>
    <row r="464" spans="1:3" ht="17.25" thickBot="1" x14ac:dyDescent="0.35">
      <c r="A464" s="668"/>
      <c r="B464" s="114" t="s">
        <v>426</v>
      </c>
      <c r="C464" s="51">
        <f>EGRESOS!B40</f>
        <v>0</v>
      </c>
    </row>
    <row r="465" spans="1:3" ht="17.25" thickBot="1" x14ac:dyDescent="0.35">
      <c r="A465" s="668"/>
      <c r="B465" s="43" t="s">
        <v>391</v>
      </c>
      <c r="C465" s="57">
        <f>C463-C464</f>
        <v>0</v>
      </c>
    </row>
    <row r="466" spans="1:3" x14ac:dyDescent="0.3">
      <c r="A466" s="668"/>
      <c r="B466" s="29"/>
      <c r="C466" s="29"/>
    </row>
    <row r="467" spans="1:3" ht="17.25" thickBot="1" x14ac:dyDescent="0.35">
      <c r="A467" s="668"/>
      <c r="B467" s="29"/>
      <c r="C467" s="29"/>
    </row>
    <row r="468" spans="1:3" ht="33.75" customHeight="1" thickBot="1" x14ac:dyDescent="0.25">
      <c r="A468" s="669">
        <v>38</v>
      </c>
      <c r="B468" s="708" t="s">
        <v>429</v>
      </c>
      <c r="C468" s="709"/>
    </row>
    <row r="469" spans="1:3" x14ac:dyDescent="0.3">
      <c r="A469" s="668"/>
      <c r="B469" s="53" t="s">
        <v>394</v>
      </c>
      <c r="C469" s="54"/>
    </row>
    <row r="470" spans="1:3" x14ac:dyDescent="0.3">
      <c r="A470" s="668"/>
      <c r="B470" s="53" t="s">
        <v>869</v>
      </c>
      <c r="C470" s="40">
        <f>INGRESOS!B222+INGRESOS!C222</f>
        <v>0</v>
      </c>
    </row>
    <row r="471" spans="1:3" x14ac:dyDescent="0.3">
      <c r="A471" s="668"/>
      <c r="B471" s="53" t="s">
        <v>403</v>
      </c>
      <c r="C471" s="178">
        <v>0</v>
      </c>
    </row>
    <row r="472" spans="1:3" ht="17.25" thickBot="1" x14ac:dyDescent="0.35">
      <c r="A472" s="668"/>
      <c r="B472" s="53" t="s">
        <v>404</v>
      </c>
      <c r="C472" s="178">
        <v>0</v>
      </c>
    </row>
    <row r="473" spans="1:3" ht="17.25" thickBot="1" x14ac:dyDescent="0.35">
      <c r="A473" s="668"/>
      <c r="B473" s="43" t="s">
        <v>391</v>
      </c>
      <c r="C473" s="57">
        <f>C470+C471-C472</f>
        <v>0</v>
      </c>
    </row>
    <row r="474" spans="1:3" x14ac:dyDescent="0.3">
      <c r="A474" s="668"/>
      <c r="B474" s="29"/>
      <c r="C474" s="29"/>
    </row>
    <row r="475" spans="1:3" ht="17.25" thickBot="1" x14ac:dyDescent="0.35">
      <c r="A475" s="668"/>
      <c r="B475" s="29"/>
      <c r="C475" s="29"/>
    </row>
    <row r="476" spans="1:3" ht="17.25" thickBot="1" x14ac:dyDescent="0.25">
      <c r="A476" s="669">
        <v>39</v>
      </c>
      <c r="B476" s="708" t="s">
        <v>746</v>
      </c>
      <c r="C476" s="709"/>
    </row>
    <row r="477" spans="1:3" x14ac:dyDescent="0.3">
      <c r="A477" s="668"/>
      <c r="B477" s="45"/>
      <c r="C477" s="119"/>
    </row>
    <row r="478" spans="1:3" x14ac:dyDescent="0.3">
      <c r="A478" s="668"/>
      <c r="B478" s="53" t="s">
        <v>869</v>
      </c>
      <c r="C478" s="51">
        <f>+INGRESOS!B221+INGRESOS!C221</f>
        <v>0</v>
      </c>
    </row>
    <row r="479" spans="1:3" x14ac:dyDescent="0.3">
      <c r="A479" s="668"/>
      <c r="B479" s="45" t="s">
        <v>430</v>
      </c>
      <c r="C479" s="51">
        <f>INGRESOS!B77+INGRESOS!C77</f>
        <v>9592332.5</v>
      </c>
    </row>
    <row r="480" spans="1:3" x14ac:dyDescent="0.3">
      <c r="A480" s="668"/>
      <c r="B480" s="45" t="s">
        <v>431</v>
      </c>
      <c r="C480" s="51">
        <f>INGRESOS!B95+INGRESOS!C95</f>
        <v>0</v>
      </c>
    </row>
    <row r="481" spans="1:3" x14ac:dyDescent="0.3">
      <c r="A481" s="668"/>
      <c r="B481" s="117" t="s">
        <v>390</v>
      </c>
      <c r="C481" s="116">
        <f>SUM(C478:C480)</f>
        <v>9592332.5</v>
      </c>
    </row>
    <row r="482" spans="1:3" x14ac:dyDescent="0.3">
      <c r="A482" s="668"/>
      <c r="B482" s="45"/>
      <c r="C482" s="119"/>
    </row>
    <row r="483" spans="1:3" x14ac:dyDescent="0.3">
      <c r="A483" s="668"/>
      <c r="B483" s="172" t="s">
        <v>982</v>
      </c>
      <c r="C483" s="173">
        <v>57637.36</v>
      </c>
    </row>
    <row r="484" spans="1:3" x14ac:dyDescent="0.3">
      <c r="A484" s="668"/>
      <c r="B484" s="172" t="s">
        <v>133</v>
      </c>
      <c r="C484" s="173">
        <v>0</v>
      </c>
    </row>
    <row r="485" spans="1:3" ht="17.25" thickBot="1" x14ac:dyDescent="0.35">
      <c r="A485" s="668"/>
      <c r="B485" s="172" t="s">
        <v>133</v>
      </c>
      <c r="C485" s="181">
        <v>0</v>
      </c>
    </row>
    <row r="486" spans="1:3" ht="17.25" thickTop="1" x14ac:dyDescent="0.3">
      <c r="A486" s="668"/>
      <c r="B486" s="117" t="s">
        <v>161</v>
      </c>
      <c r="C486" s="116">
        <f>SUM(C483:C485)</f>
        <v>57637.36</v>
      </c>
    </row>
    <row r="487" spans="1:3" ht="17.25" thickBot="1" x14ac:dyDescent="0.35">
      <c r="A487" s="668"/>
      <c r="B487" s="45"/>
      <c r="C487" s="119"/>
    </row>
    <row r="488" spans="1:3" ht="17.25" thickBot="1" x14ac:dyDescent="0.35">
      <c r="A488" s="668"/>
      <c r="B488" s="43" t="s">
        <v>406</v>
      </c>
      <c r="C488" s="57">
        <f>C481-C486</f>
        <v>9534695.1400000006</v>
      </c>
    </row>
    <row r="489" spans="1:3" ht="36" customHeight="1" thickBot="1" x14ac:dyDescent="0.25">
      <c r="A489" s="668"/>
      <c r="B489" s="719" t="s">
        <v>432</v>
      </c>
      <c r="C489" s="720"/>
    </row>
    <row r="490" spans="1:3" ht="17.25" thickBot="1" x14ac:dyDescent="0.35">
      <c r="A490" s="668"/>
      <c r="B490" s="29"/>
      <c r="C490" s="29"/>
    </row>
    <row r="491" spans="1:3" ht="17.25" thickBot="1" x14ac:dyDescent="0.25">
      <c r="A491" s="669">
        <v>40</v>
      </c>
      <c r="B491" s="708" t="s">
        <v>433</v>
      </c>
      <c r="C491" s="709"/>
    </row>
    <row r="492" spans="1:3" x14ac:dyDescent="0.3">
      <c r="A492" s="668"/>
      <c r="B492" s="45"/>
      <c r="C492" s="119"/>
    </row>
    <row r="493" spans="1:3" x14ac:dyDescent="0.3">
      <c r="A493" s="668"/>
      <c r="B493" s="53" t="s">
        <v>869</v>
      </c>
      <c r="C493" s="51">
        <f>INGRESOS!B184+INGRESOS!C184</f>
        <v>0</v>
      </c>
    </row>
    <row r="494" spans="1:3" x14ac:dyDescent="0.3">
      <c r="A494" s="668"/>
      <c r="B494" s="45" t="s">
        <v>434</v>
      </c>
      <c r="C494" s="51">
        <f>INGRESOS!B51+INGRESOS!C51</f>
        <v>2884056</v>
      </c>
    </row>
    <row r="495" spans="1:3" x14ac:dyDescent="0.3">
      <c r="A495" s="668"/>
      <c r="B495" s="45" t="s">
        <v>181</v>
      </c>
      <c r="C495" s="51">
        <f>C493+C494</f>
        <v>2884056</v>
      </c>
    </row>
    <row r="496" spans="1:3" ht="17.25" thickBot="1" x14ac:dyDescent="0.35">
      <c r="A496" s="668"/>
      <c r="B496" s="45"/>
      <c r="C496" s="119"/>
    </row>
    <row r="497" spans="1:3" ht="15" customHeight="1" thickBot="1" x14ac:dyDescent="0.35">
      <c r="A497" s="669">
        <v>41</v>
      </c>
      <c r="B497" s="124" t="s">
        <v>435</v>
      </c>
      <c r="C497" s="125">
        <f>+C495*10%</f>
        <v>288405.60000000003</v>
      </c>
    </row>
    <row r="498" spans="1:3" ht="15" customHeight="1" x14ac:dyDescent="0.3">
      <c r="A498" s="668"/>
      <c r="B498" s="53" t="s">
        <v>869</v>
      </c>
      <c r="C498" s="51">
        <f>INGRESOS!B185+INGRESOS!C185</f>
        <v>115313.1</v>
      </c>
    </row>
    <row r="499" spans="1:3" ht="16.149999999999999" customHeight="1" x14ac:dyDescent="0.3">
      <c r="A499" s="668"/>
      <c r="B499" s="45" t="s">
        <v>399</v>
      </c>
      <c r="C499" s="51">
        <f>+C497+C498</f>
        <v>403718.70000000007</v>
      </c>
    </row>
    <row r="500" spans="1:3" ht="23.45" customHeight="1" thickBot="1" x14ac:dyDescent="0.35">
      <c r="A500" s="668"/>
      <c r="B500" s="114" t="s">
        <v>182</v>
      </c>
      <c r="C500" s="52">
        <f>EGRESOS!B41</f>
        <v>390313</v>
      </c>
    </row>
    <row r="501" spans="1:3" ht="15" customHeight="1" thickTop="1" thickBot="1" x14ac:dyDescent="0.35">
      <c r="A501" s="668"/>
      <c r="B501" s="43" t="s">
        <v>391</v>
      </c>
      <c r="C501" s="57">
        <f>+C499-C500</f>
        <v>13405.70000000007</v>
      </c>
    </row>
    <row r="502" spans="1:3" s="15" customFormat="1" ht="15" customHeight="1" thickBot="1" x14ac:dyDescent="0.35">
      <c r="A502" s="678"/>
      <c r="B502" s="117"/>
      <c r="C502" s="116"/>
    </row>
    <row r="503" spans="1:3" ht="15" customHeight="1" thickBot="1" x14ac:dyDescent="0.35">
      <c r="A503" s="669">
        <v>42</v>
      </c>
      <c r="B503" s="126" t="s">
        <v>930</v>
      </c>
      <c r="C503" s="125">
        <f>+(C495-C497)*70%</f>
        <v>1816955.2799999998</v>
      </c>
    </row>
    <row r="504" spans="1:3" ht="15" customHeight="1" x14ac:dyDescent="0.3">
      <c r="A504" s="668"/>
      <c r="B504" s="53" t="s">
        <v>869</v>
      </c>
      <c r="C504" s="51">
        <f>INGRESOS!B186+INGRESOS!C186</f>
        <v>561472.53</v>
      </c>
    </row>
    <row r="505" spans="1:3" ht="15" customHeight="1" x14ac:dyDescent="0.3">
      <c r="A505" s="668"/>
      <c r="B505" s="127" t="s">
        <v>399</v>
      </c>
      <c r="C505" s="51">
        <f>+C503+C504</f>
        <v>2378427.8099999996</v>
      </c>
    </row>
    <row r="506" spans="1:3" ht="22.15" customHeight="1" thickBot="1" x14ac:dyDescent="0.35">
      <c r="A506" s="668"/>
      <c r="B506" s="61" t="s">
        <v>183</v>
      </c>
      <c r="C506" s="52">
        <f>EGRESOS!B42</f>
        <v>2293973</v>
      </c>
    </row>
    <row r="507" spans="1:3" ht="15" customHeight="1" thickTop="1" thickBot="1" x14ac:dyDescent="0.35">
      <c r="A507" s="668"/>
      <c r="B507" s="43" t="s">
        <v>391</v>
      </c>
      <c r="C507" s="57">
        <f>+C505-C506</f>
        <v>84454.80999999959</v>
      </c>
    </row>
    <row r="508" spans="1:3" s="15" customFormat="1" ht="15" customHeight="1" thickBot="1" x14ac:dyDescent="0.35">
      <c r="A508" s="678"/>
      <c r="B508" s="117"/>
      <c r="C508" s="116"/>
    </row>
    <row r="509" spans="1:3" ht="15" customHeight="1" thickBot="1" x14ac:dyDescent="0.35">
      <c r="A509" s="669">
        <v>43</v>
      </c>
      <c r="B509" s="99" t="s">
        <v>931</v>
      </c>
      <c r="C509" s="125">
        <f>+C495-C497-C503</f>
        <v>778695.12000000011</v>
      </c>
    </row>
    <row r="510" spans="1:3" ht="15" customHeight="1" x14ac:dyDescent="0.3">
      <c r="A510" s="668"/>
      <c r="B510" s="53" t="s">
        <v>869</v>
      </c>
      <c r="C510" s="51">
        <f>INGRESOS!B187+INGRESOS!C187</f>
        <v>3670619.96</v>
      </c>
    </row>
    <row r="511" spans="1:3" ht="15" customHeight="1" x14ac:dyDescent="0.3">
      <c r="A511" s="668"/>
      <c r="B511" s="128" t="s">
        <v>390</v>
      </c>
      <c r="C511" s="116">
        <f>+C509+C510</f>
        <v>4449315.08</v>
      </c>
    </row>
    <row r="512" spans="1:3" ht="15" customHeight="1" x14ac:dyDescent="0.3">
      <c r="A512" s="668"/>
      <c r="B512" s="61" t="s">
        <v>441</v>
      </c>
      <c r="C512" s="51">
        <f>SUM(C513:C514)</f>
        <v>178348</v>
      </c>
    </row>
    <row r="513" spans="1:3" ht="15" customHeight="1" x14ac:dyDescent="0.3">
      <c r="A513" s="668"/>
      <c r="B513" s="174" t="s">
        <v>263</v>
      </c>
      <c r="C513" s="173">
        <v>178348</v>
      </c>
    </row>
    <row r="514" spans="1:3" ht="15" customHeight="1" thickBot="1" x14ac:dyDescent="0.35">
      <c r="A514" s="668"/>
      <c r="B514" s="174" t="s">
        <v>185</v>
      </c>
      <c r="C514" s="181">
        <v>0</v>
      </c>
    </row>
    <row r="515" spans="1:3" ht="15" customHeight="1" thickTop="1" thickBot="1" x14ac:dyDescent="0.35">
      <c r="A515" s="668"/>
      <c r="B515" s="43" t="s">
        <v>391</v>
      </c>
      <c r="C515" s="57">
        <f>C511-C512</f>
        <v>4270967.08</v>
      </c>
    </row>
    <row r="516" spans="1:3" s="157" customFormat="1" ht="15.75" customHeight="1" x14ac:dyDescent="0.3">
      <c r="A516" s="679"/>
      <c r="B516" s="33"/>
      <c r="C516" s="34"/>
    </row>
    <row r="517" spans="1:3" s="157" customFormat="1" ht="15.75" customHeight="1" thickBot="1" x14ac:dyDescent="0.35">
      <c r="A517" s="679"/>
      <c r="B517" s="33"/>
      <c r="C517" s="34"/>
    </row>
    <row r="518" spans="1:3" s="157" customFormat="1" ht="21.75" customHeight="1" thickBot="1" x14ac:dyDescent="0.25">
      <c r="A518" s="669">
        <v>44</v>
      </c>
      <c r="B518" s="708" t="s">
        <v>442</v>
      </c>
      <c r="C518" s="709"/>
    </row>
    <row r="519" spans="1:3" x14ac:dyDescent="0.3">
      <c r="A519" s="668"/>
      <c r="B519" s="53"/>
      <c r="C519" s="54"/>
    </row>
    <row r="520" spans="1:3" x14ac:dyDescent="0.3">
      <c r="A520" s="668"/>
      <c r="B520" s="53" t="s">
        <v>870</v>
      </c>
      <c r="C520" s="40">
        <f>INGRESOS!B223+INGRESOS!C223</f>
        <v>0</v>
      </c>
    </row>
    <row r="521" spans="1:3" ht="17.25" thickBot="1" x14ac:dyDescent="0.35">
      <c r="A521" s="668"/>
      <c r="B521" s="53" t="s">
        <v>405</v>
      </c>
      <c r="C521" s="40">
        <f>INGRESOS!B105+INGRESOS!C105</f>
        <v>0</v>
      </c>
    </row>
    <row r="522" spans="1:3" ht="17.25" thickTop="1" x14ac:dyDescent="0.3">
      <c r="A522" s="668"/>
      <c r="B522" s="118" t="s">
        <v>162</v>
      </c>
      <c r="C522" s="129">
        <f>+C520+C521</f>
        <v>0</v>
      </c>
    </row>
    <row r="523" spans="1:3" ht="18.600000000000001" customHeight="1" x14ac:dyDescent="0.3">
      <c r="A523" s="668"/>
      <c r="B523" s="180" t="s">
        <v>160</v>
      </c>
      <c r="C523" s="178">
        <v>0</v>
      </c>
    </row>
    <row r="524" spans="1:3" ht="17.25" thickBot="1" x14ac:dyDescent="0.35">
      <c r="A524" s="668"/>
      <c r="B524" s="53" t="s">
        <v>161</v>
      </c>
      <c r="C524" s="40">
        <f>+C523</f>
        <v>0</v>
      </c>
    </row>
    <row r="525" spans="1:3" ht="17.25" thickBot="1" x14ac:dyDescent="0.35">
      <c r="A525" s="668"/>
      <c r="B525" s="43" t="s">
        <v>406</v>
      </c>
      <c r="C525" s="57">
        <f>+C522-C524</f>
        <v>0</v>
      </c>
    </row>
    <row r="526" spans="1:3" ht="17.25" thickBot="1" x14ac:dyDescent="0.35">
      <c r="A526" s="668"/>
      <c r="B526" s="29"/>
      <c r="C526" s="29"/>
    </row>
    <row r="527" spans="1:3" ht="17.25" thickBot="1" x14ac:dyDescent="0.25">
      <c r="A527" s="669">
        <v>45</v>
      </c>
      <c r="B527" s="708" t="s">
        <v>443</v>
      </c>
      <c r="C527" s="709"/>
    </row>
    <row r="528" spans="1:3" x14ac:dyDescent="0.3">
      <c r="A528" s="668"/>
      <c r="B528" s="53"/>
      <c r="C528" s="54"/>
    </row>
    <row r="529" spans="1:3" x14ac:dyDescent="0.3">
      <c r="A529" s="668"/>
      <c r="B529" s="53" t="s">
        <v>870</v>
      </c>
      <c r="C529" s="40">
        <f>INGRESOS!B231+INGRESOS!C231</f>
        <v>313787929.13999999</v>
      </c>
    </row>
    <row r="530" spans="1:3" ht="17.25" thickBot="1" x14ac:dyDescent="0.35">
      <c r="A530" s="668"/>
      <c r="B530" s="53" t="s">
        <v>405</v>
      </c>
      <c r="C530" s="40">
        <f>INGRESOS!B126+INGRESOS!C126</f>
        <v>1088925446.3799999</v>
      </c>
    </row>
    <row r="531" spans="1:3" ht="17.25" thickTop="1" x14ac:dyDescent="0.3">
      <c r="A531" s="668"/>
      <c r="B531" s="118" t="s">
        <v>162</v>
      </c>
      <c r="C531" s="129">
        <f>+C529+C530</f>
        <v>1402713375.52</v>
      </c>
    </row>
    <row r="532" spans="1:3" ht="14.25" customHeight="1" x14ac:dyDescent="0.3">
      <c r="A532" s="668"/>
      <c r="B532" s="53"/>
      <c r="C532" s="54"/>
    </row>
    <row r="533" spans="1:3" x14ac:dyDescent="0.3">
      <c r="A533" s="668"/>
      <c r="B533" s="118" t="s">
        <v>444</v>
      </c>
      <c r="C533" s="54"/>
    </row>
    <row r="534" spans="1:3" x14ac:dyDescent="0.3">
      <c r="A534" s="668"/>
      <c r="B534" s="130" t="s">
        <v>448</v>
      </c>
      <c r="C534" s="40">
        <f>EGRESOS!B79</f>
        <v>290536761.07999998</v>
      </c>
    </row>
    <row r="535" spans="1:3" x14ac:dyDescent="0.3">
      <c r="A535" s="668"/>
      <c r="B535" s="130" t="s">
        <v>447</v>
      </c>
      <c r="C535" s="40">
        <f>EGRESOS!B80</f>
        <v>1082295345.79</v>
      </c>
    </row>
    <row r="536" spans="1:3" x14ac:dyDescent="0.3">
      <c r="A536" s="668"/>
      <c r="B536" s="130" t="s">
        <v>449</v>
      </c>
      <c r="C536" s="112">
        <f>SUM(C537:C538)</f>
        <v>0</v>
      </c>
    </row>
    <row r="537" spans="1:3" x14ac:dyDescent="0.3">
      <c r="A537" s="668"/>
      <c r="B537" s="183" t="s">
        <v>191</v>
      </c>
      <c r="C537" s="178">
        <v>0</v>
      </c>
    </row>
    <row r="538" spans="1:3" x14ac:dyDescent="0.3">
      <c r="A538" s="668"/>
      <c r="B538" s="183" t="s">
        <v>191</v>
      </c>
      <c r="C538" s="178">
        <v>0</v>
      </c>
    </row>
    <row r="539" spans="1:3" ht="17.25" thickBot="1" x14ac:dyDescent="0.35">
      <c r="A539" s="668"/>
      <c r="B539" s="131" t="s">
        <v>450</v>
      </c>
      <c r="C539" s="112">
        <f>C534+C535+C536</f>
        <v>1372832106.8699999</v>
      </c>
    </row>
    <row r="540" spans="1:3" ht="17.25" thickBot="1" x14ac:dyDescent="0.35">
      <c r="A540" s="668"/>
      <c r="B540" s="43" t="s">
        <v>406</v>
      </c>
      <c r="C540" s="57">
        <f>+C531-C539</f>
        <v>29881268.650000095</v>
      </c>
    </row>
    <row r="541" spans="1:3" x14ac:dyDescent="0.3">
      <c r="A541" s="668"/>
      <c r="B541" s="29"/>
      <c r="C541" s="29"/>
    </row>
    <row r="542" spans="1:3" ht="17.25" thickBot="1" x14ac:dyDescent="0.35">
      <c r="A542" s="668"/>
      <c r="B542" s="29"/>
      <c r="C542" s="29"/>
    </row>
    <row r="543" spans="1:3" ht="34.5" customHeight="1" thickBot="1" x14ac:dyDescent="0.25">
      <c r="A543" s="669">
        <v>46</v>
      </c>
      <c r="B543" s="710" t="s">
        <v>451</v>
      </c>
      <c r="C543" s="709"/>
    </row>
    <row r="544" spans="1:3" x14ac:dyDescent="0.3">
      <c r="A544" s="668"/>
      <c r="B544" s="45"/>
      <c r="C544" s="119"/>
    </row>
    <row r="545" spans="1:3" x14ac:dyDescent="0.3">
      <c r="A545" s="668"/>
      <c r="B545" s="45" t="s">
        <v>864</v>
      </c>
      <c r="C545" s="51">
        <f>INGRESOS!B232+INGRESOS!C232</f>
        <v>2005182.93</v>
      </c>
    </row>
    <row r="546" spans="1:3" ht="17.25" thickBot="1" x14ac:dyDescent="0.35">
      <c r="A546" s="668"/>
      <c r="B546" s="45" t="s">
        <v>453</v>
      </c>
      <c r="C546" s="51">
        <f>INGRESOS!B116+INGRESOS!C116</f>
        <v>4250000</v>
      </c>
    </row>
    <row r="547" spans="1:3" ht="17.25" thickTop="1" x14ac:dyDescent="0.3">
      <c r="A547" s="668"/>
      <c r="B547" s="117" t="s">
        <v>162</v>
      </c>
      <c r="C547" s="132">
        <f>SUM(C545:C546)</f>
        <v>6255182.9299999997</v>
      </c>
    </row>
    <row r="548" spans="1:3" ht="17.25" thickBot="1" x14ac:dyDescent="0.35">
      <c r="A548" s="668"/>
      <c r="B548" s="172" t="s">
        <v>160</v>
      </c>
      <c r="C548" s="173">
        <v>2144279.7999999998</v>
      </c>
    </row>
    <row r="549" spans="1:3" ht="17.25" thickBot="1" x14ac:dyDescent="0.35">
      <c r="A549" s="668"/>
      <c r="B549" s="43" t="s">
        <v>406</v>
      </c>
      <c r="C549" s="57">
        <f>C547-C548</f>
        <v>4110903.13</v>
      </c>
    </row>
    <row r="550" spans="1:3" x14ac:dyDescent="0.3">
      <c r="A550" s="668"/>
      <c r="B550" s="29"/>
      <c r="C550" s="29"/>
    </row>
    <row r="551" spans="1:3" ht="17.25" thickBot="1" x14ac:dyDescent="0.35">
      <c r="A551" s="668"/>
      <c r="B551" s="29"/>
      <c r="C551" s="29"/>
    </row>
    <row r="552" spans="1:3" ht="17.25" thickBot="1" x14ac:dyDescent="0.25">
      <c r="A552" s="669">
        <v>47</v>
      </c>
      <c r="B552" s="710" t="s">
        <v>308</v>
      </c>
      <c r="C552" s="709"/>
    </row>
    <row r="553" spans="1:3" x14ac:dyDescent="0.3">
      <c r="A553" s="668"/>
      <c r="B553" s="53"/>
      <c r="C553" s="54"/>
    </row>
    <row r="554" spans="1:3" x14ac:dyDescent="0.3">
      <c r="A554" s="668"/>
      <c r="B554" s="45" t="s">
        <v>864</v>
      </c>
      <c r="C554" s="40">
        <f>INGRESOS!B243+INGRESOS!C243</f>
        <v>0</v>
      </c>
    </row>
    <row r="555" spans="1:3" ht="17.25" thickBot="1" x14ac:dyDescent="0.35">
      <c r="A555" s="668"/>
      <c r="B555" s="53" t="s">
        <v>453</v>
      </c>
      <c r="C555" s="178">
        <v>0</v>
      </c>
    </row>
    <row r="556" spans="1:3" ht="17.25" thickTop="1" x14ac:dyDescent="0.3">
      <c r="A556" s="668"/>
      <c r="B556" s="118" t="s">
        <v>162</v>
      </c>
      <c r="C556" s="129">
        <f>SUM(C554:C555)</f>
        <v>0</v>
      </c>
    </row>
    <row r="557" spans="1:3" ht="17.25" thickBot="1" x14ac:dyDescent="0.35">
      <c r="A557" s="668"/>
      <c r="B557" s="180" t="s">
        <v>160</v>
      </c>
      <c r="C557" s="178">
        <v>0</v>
      </c>
    </row>
    <row r="558" spans="1:3" ht="17.25" thickBot="1" x14ac:dyDescent="0.35">
      <c r="A558" s="668"/>
      <c r="B558" s="43" t="s">
        <v>406</v>
      </c>
      <c r="C558" s="57">
        <f>C556-C557</f>
        <v>0</v>
      </c>
    </row>
    <row r="559" spans="1:3" ht="17.25" thickBot="1" x14ac:dyDescent="0.35">
      <c r="A559" s="668"/>
      <c r="B559" s="29"/>
      <c r="C559" s="29"/>
    </row>
    <row r="560" spans="1:3" ht="17.25" thickBot="1" x14ac:dyDescent="0.25">
      <c r="A560" s="669">
        <v>48</v>
      </c>
      <c r="B560" s="710" t="s">
        <v>193</v>
      </c>
      <c r="C560" s="709"/>
    </row>
    <row r="561" spans="1:3" x14ac:dyDescent="0.3">
      <c r="A561" s="668"/>
      <c r="B561" s="53"/>
      <c r="C561" s="54"/>
    </row>
    <row r="562" spans="1:3" x14ac:dyDescent="0.3">
      <c r="A562" s="668"/>
      <c r="B562" s="45" t="s">
        <v>864</v>
      </c>
      <c r="C562" s="40">
        <f>INGRESOS!B245+INGRESOS!C245</f>
        <v>0</v>
      </c>
    </row>
    <row r="563" spans="1:3" ht="17.25" thickBot="1" x14ac:dyDescent="0.35">
      <c r="A563" s="668"/>
      <c r="B563" s="53" t="s">
        <v>453</v>
      </c>
      <c r="C563" s="178">
        <v>0</v>
      </c>
    </row>
    <row r="564" spans="1:3" ht="17.25" thickTop="1" x14ac:dyDescent="0.3">
      <c r="A564" s="668"/>
      <c r="B564" s="118" t="s">
        <v>162</v>
      </c>
      <c r="C564" s="129">
        <f>SUM(C562:C563)</f>
        <v>0</v>
      </c>
    </row>
    <row r="565" spans="1:3" ht="17.25" thickBot="1" x14ac:dyDescent="0.35">
      <c r="A565" s="668"/>
      <c r="B565" s="180" t="s">
        <v>160</v>
      </c>
      <c r="C565" s="178">
        <v>0</v>
      </c>
    </row>
    <row r="566" spans="1:3" ht="17.25" thickBot="1" x14ac:dyDescent="0.35">
      <c r="A566" s="668"/>
      <c r="B566" s="43" t="s">
        <v>406</v>
      </c>
      <c r="C566" s="57">
        <f>C564-C565</f>
        <v>0</v>
      </c>
    </row>
    <row r="567" spans="1:3" x14ac:dyDescent="0.3">
      <c r="A567" s="668"/>
      <c r="B567" s="29"/>
      <c r="C567" s="29"/>
    </row>
    <row r="568" spans="1:3" ht="17.25" thickBot="1" x14ac:dyDescent="0.35">
      <c r="A568" s="668"/>
      <c r="B568" s="29"/>
      <c r="C568" s="29"/>
    </row>
    <row r="569" spans="1:3" ht="17.25" thickBot="1" x14ac:dyDescent="0.25">
      <c r="A569" s="669">
        <v>49</v>
      </c>
      <c r="B569" s="710" t="str">
        <f>INGRESOS!A230</f>
        <v>Fondo recursos PL-480</v>
      </c>
      <c r="C569" s="709"/>
    </row>
    <row r="570" spans="1:3" x14ac:dyDescent="0.3">
      <c r="A570" s="668"/>
      <c r="B570" s="53"/>
      <c r="C570" s="54"/>
    </row>
    <row r="571" spans="1:3" x14ac:dyDescent="0.3">
      <c r="A571" s="668"/>
      <c r="B571" s="45" t="s">
        <v>864</v>
      </c>
      <c r="C571" s="40">
        <f>INGRESOS!B230+INGRESOS!C230</f>
        <v>0</v>
      </c>
    </row>
    <row r="572" spans="1:3" ht="17.25" thickBot="1" x14ac:dyDescent="0.35">
      <c r="A572" s="668"/>
      <c r="B572" s="53" t="s">
        <v>405</v>
      </c>
      <c r="C572" s="40">
        <f>INGRESOS!B106+INGRESOS!C106</f>
        <v>0</v>
      </c>
    </row>
    <row r="573" spans="1:3" ht="17.25" thickTop="1" x14ac:dyDescent="0.3">
      <c r="A573" s="668"/>
      <c r="B573" s="118" t="s">
        <v>162</v>
      </c>
      <c r="C573" s="129">
        <f>SUM(C571:C572)</f>
        <v>0</v>
      </c>
    </row>
    <row r="574" spans="1:3" ht="17.25" thickBot="1" x14ac:dyDescent="0.35">
      <c r="A574" s="668"/>
      <c r="B574" s="180" t="s">
        <v>160</v>
      </c>
      <c r="C574" s="178">
        <v>0</v>
      </c>
    </row>
    <row r="575" spans="1:3" ht="17.25" thickBot="1" x14ac:dyDescent="0.35">
      <c r="A575" s="668"/>
      <c r="B575" s="43" t="s">
        <v>406</v>
      </c>
      <c r="C575" s="57">
        <f>C573-C574</f>
        <v>0</v>
      </c>
    </row>
    <row r="576" spans="1:3" ht="17.25" thickBot="1" x14ac:dyDescent="0.35">
      <c r="A576" s="668"/>
      <c r="B576" s="29"/>
      <c r="C576" s="29"/>
    </row>
    <row r="577" spans="1:3" ht="17.25" thickBot="1" x14ac:dyDescent="0.25">
      <c r="A577" s="669">
        <v>50</v>
      </c>
      <c r="B577" s="710" t="str">
        <f>INGRESOS!A29</f>
        <v>Impuesto sobre palma africana y producción de aceite</v>
      </c>
      <c r="C577" s="709"/>
    </row>
    <row r="578" spans="1:3" x14ac:dyDescent="0.3">
      <c r="A578" s="668"/>
      <c r="B578" s="53"/>
      <c r="C578" s="54"/>
    </row>
    <row r="579" spans="1:3" x14ac:dyDescent="0.3">
      <c r="A579" s="668"/>
      <c r="B579" s="53" t="s">
        <v>870</v>
      </c>
      <c r="C579" s="178">
        <v>0</v>
      </c>
    </row>
    <row r="580" spans="1:3" ht="17.25" thickBot="1" x14ac:dyDescent="0.35">
      <c r="A580" s="668"/>
      <c r="B580" s="53" t="s">
        <v>405</v>
      </c>
      <c r="C580" s="40">
        <f>INGRESOS!B29+INGRESOS!C29</f>
        <v>0</v>
      </c>
    </row>
    <row r="581" spans="1:3" ht="17.25" thickTop="1" x14ac:dyDescent="0.3">
      <c r="A581" s="668"/>
      <c r="B581" s="118" t="s">
        <v>162</v>
      </c>
      <c r="C581" s="129">
        <f>C579+C580</f>
        <v>0</v>
      </c>
    </row>
    <row r="582" spans="1:3" ht="17.25" thickBot="1" x14ac:dyDescent="0.35">
      <c r="A582" s="668"/>
      <c r="B582" s="180" t="s">
        <v>160</v>
      </c>
      <c r="C582" s="178">
        <v>0</v>
      </c>
    </row>
    <row r="583" spans="1:3" ht="17.25" thickBot="1" x14ac:dyDescent="0.35">
      <c r="A583" s="668"/>
      <c r="B583" s="43" t="s">
        <v>406</v>
      </c>
      <c r="C583" s="57">
        <f>C581-C582</f>
        <v>0</v>
      </c>
    </row>
    <row r="584" spans="1:3" s="157" customFormat="1" ht="17.25" thickBot="1" x14ac:dyDescent="0.35">
      <c r="A584" s="679"/>
      <c r="B584" s="33"/>
      <c r="C584" s="33"/>
    </row>
    <row r="585" spans="1:3" s="157" customFormat="1" ht="17.25" thickBot="1" x14ac:dyDescent="0.25">
      <c r="A585" s="669">
        <v>51</v>
      </c>
      <c r="B585" s="710" t="s">
        <v>317</v>
      </c>
      <c r="C585" s="709"/>
    </row>
    <row r="586" spans="1:3" s="157" customFormat="1" x14ac:dyDescent="0.3">
      <c r="A586" s="668"/>
      <c r="B586" s="53"/>
      <c r="C586" s="54"/>
    </row>
    <row r="587" spans="1:3" s="157" customFormat="1" x14ac:dyDescent="0.3">
      <c r="A587" s="668"/>
      <c r="B587" s="53" t="s">
        <v>870</v>
      </c>
      <c r="C587" s="40">
        <f>INGRESOS!B234+INGRESOS!C234</f>
        <v>0</v>
      </c>
    </row>
    <row r="588" spans="1:3" s="157" customFormat="1" ht="17.25" thickBot="1" x14ac:dyDescent="0.35">
      <c r="A588" s="668"/>
      <c r="B588" s="53" t="s">
        <v>405</v>
      </c>
      <c r="C588" s="40">
        <f>INGRESOS!B43+INGRESOS!C43</f>
        <v>0</v>
      </c>
    </row>
    <row r="589" spans="1:3" s="157" customFormat="1" ht="17.25" thickTop="1" x14ac:dyDescent="0.3">
      <c r="A589" s="668"/>
      <c r="B589" s="118" t="s">
        <v>162</v>
      </c>
      <c r="C589" s="129">
        <f>C587+C588</f>
        <v>0</v>
      </c>
    </row>
    <row r="590" spans="1:3" s="157" customFormat="1" ht="33.75" thickBot="1" x14ac:dyDescent="0.35">
      <c r="A590" s="668"/>
      <c r="B590" s="298" t="str">
        <f>EGRESOS!A92</f>
        <v xml:space="preserve">Gastos realizados con los recursos del impuesto por movilización de carga portuaria Ley 5582 </v>
      </c>
      <c r="C590" s="40">
        <f>EGRESOS!B92</f>
        <v>0</v>
      </c>
    </row>
    <row r="591" spans="1:3" s="157" customFormat="1" ht="17.25" thickBot="1" x14ac:dyDescent="0.35">
      <c r="A591" s="668"/>
      <c r="B591" s="43" t="s">
        <v>406</v>
      </c>
      <c r="C591" s="57">
        <f>C589-C590</f>
        <v>0</v>
      </c>
    </row>
    <row r="592" spans="1:3" s="157" customFormat="1" ht="17.25" thickBot="1" x14ac:dyDescent="0.35">
      <c r="A592" s="679"/>
      <c r="B592" s="33"/>
      <c r="C592" s="33"/>
    </row>
    <row r="593" spans="1:3" s="157" customFormat="1" ht="17.25" thickBot="1" x14ac:dyDescent="0.25">
      <c r="A593" s="669">
        <v>52</v>
      </c>
      <c r="B593" s="710" t="s">
        <v>320</v>
      </c>
      <c r="C593" s="709"/>
    </row>
    <row r="594" spans="1:3" s="157" customFormat="1" x14ac:dyDescent="0.3">
      <c r="A594" s="668"/>
      <c r="B594" s="53"/>
      <c r="C594" s="54"/>
    </row>
    <row r="595" spans="1:3" s="157" customFormat="1" x14ac:dyDescent="0.3">
      <c r="A595" s="668"/>
      <c r="B595" s="53" t="s">
        <v>870</v>
      </c>
      <c r="C595" s="40">
        <f>INGRESOS!B235+INGRESOS!C235</f>
        <v>0</v>
      </c>
    </row>
    <row r="596" spans="1:3" s="157" customFormat="1" ht="17.25" thickBot="1" x14ac:dyDescent="0.35">
      <c r="A596" s="668"/>
      <c r="B596" s="53" t="s">
        <v>405</v>
      </c>
      <c r="C596" s="40">
        <f>INGRESOS!B44+INGRESOS!C44</f>
        <v>0</v>
      </c>
    </row>
    <row r="597" spans="1:3" s="157" customFormat="1" ht="17.25" thickTop="1" x14ac:dyDescent="0.3">
      <c r="A597" s="668"/>
      <c r="B597" s="118" t="s">
        <v>162</v>
      </c>
      <c r="C597" s="129">
        <f>C595+C596</f>
        <v>0</v>
      </c>
    </row>
    <row r="598" spans="1:3" s="157" customFormat="1" ht="33.75" thickBot="1" x14ac:dyDescent="0.35">
      <c r="A598" s="668"/>
      <c r="B598" s="298" t="str">
        <f>EGRESOS!A93</f>
        <v>Gastos realizados con los recursos del impuesto por movilización de carga portuaria Ley 4429</v>
      </c>
      <c r="C598" s="40">
        <f>EGRESOS!B93</f>
        <v>0</v>
      </c>
    </row>
    <row r="599" spans="1:3" s="157" customFormat="1" ht="17.25" thickBot="1" x14ac:dyDescent="0.35">
      <c r="A599" s="668"/>
      <c r="B599" s="43" t="s">
        <v>406</v>
      </c>
      <c r="C599" s="57">
        <f>C597-C598</f>
        <v>0</v>
      </c>
    </row>
    <row r="600" spans="1:3" s="157" customFormat="1" ht="17.25" thickBot="1" x14ac:dyDescent="0.35">
      <c r="A600" s="679"/>
      <c r="B600" s="33"/>
      <c r="C600" s="33"/>
    </row>
    <row r="601" spans="1:3" s="157" customFormat="1" ht="17.25" thickBot="1" x14ac:dyDescent="0.25">
      <c r="A601" s="669">
        <v>53</v>
      </c>
      <c r="B601" s="710" t="s">
        <v>321</v>
      </c>
      <c r="C601" s="709"/>
    </row>
    <row r="602" spans="1:3" s="157" customFormat="1" x14ac:dyDescent="0.3">
      <c r="A602" s="668"/>
      <c r="B602" s="53"/>
      <c r="C602" s="54"/>
    </row>
    <row r="603" spans="1:3" s="157" customFormat="1" x14ac:dyDescent="0.3">
      <c r="A603" s="668"/>
      <c r="B603" s="53" t="s">
        <v>870</v>
      </c>
      <c r="C603" s="40">
        <f>INGRESOS!B236+INGRESOS!C236</f>
        <v>0</v>
      </c>
    </row>
    <row r="604" spans="1:3" s="157" customFormat="1" ht="17.25" thickBot="1" x14ac:dyDescent="0.35">
      <c r="A604" s="668"/>
      <c r="B604" s="53" t="s">
        <v>405</v>
      </c>
      <c r="C604" s="40">
        <f>INGRESOS!B45+INGRESOS!C45</f>
        <v>0</v>
      </c>
    </row>
    <row r="605" spans="1:3" s="157" customFormat="1" ht="17.25" thickTop="1" x14ac:dyDescent="0.3">
      <c r="A605" s="668"/>
      <c r="B605" s="118" t="s">
        <v>162</v>
      </c>
      <c r="C605" s="129">
        <f>C603+C604</f>
        <v>0</v>
      </c>
    </row>
    <row r="606" spans="1:3" s="157" customFormat="1" ht="33.75" thickBot="1" x14ac:dyDescent="0.35">
      <c r="A606" s="668"/>
      <c r="B606" s="298" t="str">
        <f>EGRESOS!A94</f>
        <v>Gastos realizados con los recursos del impuesto por movilización de carga portuaria Ley 6975</v>
      </c>
      <c r="C606" s="40">
        <f>EGRESOS!B94</f>
        <v>0</v>
      </c>
    </row>
    <row r="607" spans="1:3" s="157" customFormat="1" ht="17.25" thickBot="1" x14ac:dyDescent="0.35">
      <c r="A607" s="668"/>
      <c r="B607" s="43" t="s">
        <v>406</v>
      </c>
      <c r="C607" s="57">
        <f>C605-C606</f>
        <v>0</v>
      </c>
    </row>
    <row r="608" spans="1:3" s="157" customFormat="1" ht="17.25" thickBot="1" x14ac:dyDescent="0.35">
      <c r="A608" s="679"/>
      <c r="B608" s="33"/>
      <c r="C608" s="33"/>
    </row>
    <row r="609" spans="1:3" s="157" customFormat="1" ht="17.25" thickBot="1" x14ac:dyDescent="0.25">
      <c r="A609" s="669">
        <v>54</v>
      </c>
      <c r="B609" s="710" t="s">
        <v>322</v>
      </c>
      <c r="C609" s="709"/>
    </row>
    <row r="610" spans="1:3" s="157" customFormat="1" x14ac:dyDescent="0.3">
      <c r="A610" s="668"/>
      <c r="B610" s="53"/>
      <c r="C610" s="54"/>
    </row>
    <row r="611" spans="1:3" s="157" customFormat="1" x14ac:dyDescent="0.3">
      <c r="A611" s="668"/>
      <c r="B611" s="53" t="s">
        <v>870</v>
      </c>
      <c r="C611" s="40">
        <f>INGRESOS!B237+INGRESOS!C237</f>
        <v>0</v>
      </c>
    </row>
    <row r="612" spans="1:3" s="157" customFormat="1" ht="17.25" thickBot="1" x14ac:dyDescent="0.35">
      <c r="A612" s="668"/>
      <c r="B612" s="53" t="s">
        <v>405</v>
      </c>
      <c r="C612" s="40">
        <f>INGRESOS!B48+INGRESOS!C48</f>
        <v>0</v>
      </c>
    </row>
    <row r="613" spans="1:3" s="157" customFormat="1" ht="17.25" thickTop="1" x14ac:dyDescent="0.3">
      <c r="A613" s="668"/>
      <c r="B613" s="118" t="s">
        <v>162</v>
      </c>
      <c r="C613" s="129">
        <f>C611+C612</f>
        <v>0</v>
      </c>
    </row>
    <row r="614" spans="1:3" s="157" customFormat="1" ht="32.25" customHeight="1" thickBot="1" x14ac:dyDescent="0.35">
      <c r="A614" s="668"/>
      <c r="B614" s="298" t="str">
        <f>EGRESOS!A95</f>
        <v>Gastos realizados con los recursos del Impuesto a personas que entran y salen del país Ley Nº 7866</v>
      </c>
      <c r="C614" s="40">
        <f>EGRESOS!B95</f>
        <v>0</v>
      </c>
    </row>
    <row r="615" spans="1:3" s="157" customFormat="1" ht="17.25" thickBot="1" x14ac:dyDescent="0.35">
      <c r="A615" s="668"/>
      <c r="B615" s="43" t="s">
        <v>406</v>
      </c>
      <c r="C615" s="57">
        <f>C613-C614</f>
        <v>0</v>
      </c>
    </row>
    <row r="616" spans="1:3" s="157" customFormat="1" ht="17.25" thickBot="1" x14ac:dyDescent="0.35">
      <c r="A616" s="678"/>
      <c r="B616" s="111"/>
      <c r="C616" s="410"/>
    </row>
    <row r="617" spans="1:3" s="157" customFormat="1" ht="17.25" thickBot="1" x14ac:dyDescent="0.25">
      <c r="A617" s="669">
        <v>55</v>
      </c>
      <c r="B617" s="710" t="s">
        <v>615</v>
      </c>
      <c r="C617" s="709"/>
    </row>
    <row r="618" spans="1:3" s="157" customFormat="1" x14ac:dyDescent="0.3">
      <c r="A618" s="668"/>
      <c r="B618" s="45"/>
      <c r="C618" s="119"/>
    </row>
    <row r="619" spans="1:3" s="157" customFormat="1" x14ac:dyDescent="0.3">
      <c r="A619" s="668"/>
      <c r="B619" s="45" t="s">
        <v>864</v>
      </c>
      <c r="C619" s="51">
        <f>INGRESOS!B233+INGRESOS!C233</f>
        <v>0</v>
      </c>
    </row>
    <row r="620" spans="1:3" s="157" customFormat="1" ht="17.25" thickBot="1" x14ac:dyDescent="0.35">
      <c r="A620" s="668"/>
      <c r="B620" s="45" t="s">
        <v>453</v>
      </c>
      <c r="C620" s="51">
        <f>+INGRESOS!B138+INGRESOS!C138</f>
        <v>0</v>
      </c>
    </row>
    <row r="621" spans="1:3" s="157" customFormat="1" ht="17.25" thickTop="1" x14ac:dyDescent="0.3">
      <c r="A621" s="668"/>
      <c r="B621" s="117" t="s">
        <v>162</v>
      </c>
      <c r="C621" s="132">
        <f>SUM(C619:C620)</f>
        <v>0</v>
      </c>
    </row>
    <row r="622" spans="1:3" s="157" customFormat="1" x14ac:dyDescent="0.3">
      <c r="A622" s="668"/>
      <c r="B622" s="117"/>
      <c r="C622" s="116"/>
    </row>
    <row r="623" spans="1:3" s="157" customFormat="1" x14ac:dyDescent="0.3">
      <c r="A623" s="668"/>
      <c r="B623" s="172" t="s">
        <v>616</v>
      </c>
      <c r="C623" s="411">
        <f>SUM(C624:C626)</f>
        <v>0</v>
      </c>
    </row>
    <row r="624" spans="1:3" s="157" customFormat="1" x14ac:dyDescent="0.3">
      <c r="A624" s="668"/>
      <c r="B624" s="117" t="s">
        <v>594</v>
      </c>
      <c r="C624" s="51">
        <v>0</v>
      </c>
    </row>
    <row r="625" spans="1:5" s="157" customFormat="1" x14ac:dyDescent="0.3">
      <c r="A625" s="668"/>
      <c r="B625" s="117" t="s">
        <v>594</v>
      </c>
      <c r="C625" s="51">
        <v>0</v>
      </c>
    </row>
    <row r="626" spans="1:5" s="157" customFormat="1" x14ac:dyDescent="0.3">
      <c r="A626" s="668"/>
      <c r="B626" s="117" t="s">
        <v>594</v>
      </c>
      <c r="C626" s="51">
        <v>0</v>
      </c>
    </row>
    <row r="627" spans="1:5" s="157" customFormat="1" ht="17.25" thickBot="1" x14ac:dyDescent="0.35">
      <c r="A627" s="668"/>
      <c r="B627" s="1"/>
      <c r="C627" s="412"/>
    </row>
    <row r="628" spans="1:5" s="157" customFormat="1" ht="17.25" thickBot="1" x14ac:dyDescent="0.35">
      <c r="A628" s="668"/>
      <c r="B628" s="43" t="s">
        <v>406</v>
      </c>
      <c r="C628" s="57">
        <f>+C621-C623</f>
        <v>0</v>
      </c>
    </row>
    <row r="629" spans="1:5" s="157" customFormat="1" ht="17.25" thickBot="1" x14ac:dyDescent="0.35">
      <c r="A629" s="679"/>
      <c r="B629" s="33"/>
      <c r="C629" s="33"/>
    </row>
    <row r="630" spans="1:5" ht="17.25" thickBot="1" x14ac:dyDescent="0.25">
      <c r="A630" s="669">
        <v>56</v>
      </c>
      <c r="B630" s="710" t="str">
        <f>+INGRESOS!A111</f>
        <v>Aporte del Consejo de Seguridad Vial, Multas por Infracción a la Ley de Tránsito, Ley 9078-2013</v>
      </c>
      <c r="C630" s="709"/>
      <c r="D630" s="157"/>
      <c r="E630" s="157"/>
    </row>
    <row r="631" spans="1:5" x14ac:dyDescent="0.3">
      <c r="A631" s="668"/>
      <c r="B631" s="53"/>
      <c r="C631" s="54"/>
      <c r="D631" s="157"/>
      <c r="E631" s="157"/>
    </row>
    <row r="632" spans="1:5" x14ac:dyDescent="0.3">
      <c r="A632" s="668"/>
      <c r="B632" s="53" t="s">
        <v>864</v>
      </c>
      <c r="C632" s="40">
        <f>+INGRESOS!B182+INGRESOS!C182</f>
        <v>0</v>
      </c>
      <c r="D632" s="157"/>
      <c r="E632" s="157"/>
    </row>
    <row r="633" spans="1:5" x14ac:dyDescent="0.3">
      <c r="A633" s="668"/>
      <c r="B633" s="53" t="s">
        <v>405</v>
      </c>
      <c r="C633" s="40">
        <f>+INGRESOS!B111</f>
        <v>0</v>
      </c>
      <c r="D633" s="157"/>
      <c r="E633" s="157"/>
    </row>
    <row r="634" spans="1:5" ht="17.25" thickBot="1" x14ac:dyDescent="0.35">
      <c r="A634" s="668"/>
      <c r="B634" s="53" t="s">
        <v>256</v>
      </c>
      <c r="C634" s="40">
        <f>+INGRESOS!C111</f>
        <v>0</v>
      </c>
      <c r="D634" s="157"/>
      <c r="E634" s="157"/>
    </row>
    <row r="635" spans="1:5" ht="17.25" thickTop="1" x14ac:dyDescent="0.3">
      <c r="A635" s="668"/>
      <c r="B635" s="118" t="s">
        <v>162</v>
      </c>
      <c r="C635" s="129">
        <f>C632+C633+C634</f>
        <v>0</v>
      </c>
      <c r="D635" s="157"/>
      <c r="E635" s="157"/>
    </row>
    <row r="636" spans="1:5" x14ac:dyDescent="0.3">
      <c r="A636" s="668"/>
      <c r="B636" s="53" t="s">
        <v>739</v>
      </c>
      <c r="C636" s="40">
        <v>0</v>
      </c>
      <c r="D636" s="157"/>
      <c r="E636" s="157"/>
    </row>
    <row r="637" spans="1:5" x14ac:dyDescent="0.3">
      <c r="A637" s="668"/>
      <c r="B637" s="53" t="s">
        <v>740</v>
      </c>
      <c r="C637" s="40">
        <v>0</v>
      </c>
      <c r="D637" s="157"/>
      <c r="E637" s="157"/>
    </row>
    <row r="638" spans="1:5" ht="17.25" thickBot="1" x14ac:dyDescent="0.35">
      <c r="A638" s="668"/>
      <c r="B638" s="180" t="s">
        <v>741</v>
      </c>
      <c r="C638" s="178">
        <v>0</v>
      </c>
      <c r="D638" s="157"/>
      <c r="E638" s="157"/>
    </row>
    <row r="639" spans="1:5" ht="17.25" thickBot="1" x14ac:dyDescent="0.35">
      <c r="A639" s="668"/>
      <c r="B639" s="43" t="s">
        <v>406</v>
      </c>
      <c r="C639" s="57">
        <f>C635-C638-C637-C636</f>
        <v>0</v>
      </c>
      <c r="D639" s="157"/>
      <c r="E639" s="157"/>
    </row>
    <row r="640" spans="1:5" s="157" customFormat="1" ht="17.25" thickBot="1" x14ac:dyDescent="0.35">
      <c r="A640" s="679"/>
      <c r="B640" s="33"/>
      <c r="C640" s="33"/>
    </row>
    <row r="641" spans="1:4" ht="17.25" thickBot="1" x14ac:dyDescent="0.25">
      <c r="A641" s="680">
        <v>57</v>
      </c>
      <c r="B641" s="721" t="str">
        <f>INGRESOS!A128</f>
        <v>Impuesto a personas que salen por puestos fronterizos  del país Ley Nº 9154</v>
      </c>
      <c r="C641" s="722"/>
      <c r="D641" s="157"/>
    </row>
    <row r="642" spans="1:4" x14ac:dyDescent="0.3">
      <c r="A642" s="681"/>
      <c r="B642" s="655"/>
      <c r="C642" s="656"/>
      <c r="D642" s="157"/>
    </row>
    <row r="643" spans="1:4" x14ac:dyDescent="0.3">
      <c r="A643" s="681"/>
      <c r="B643" s="655" t="s">
        <v>864</v>
      </c>
      <c r="C643" s="663">
        <v>0</v>
      </c>
    </row>
    <row r="644" spans="1:4" x14ac:dyDescent="0.3">
      <c r="A644" s="681"/>
      <c r="B644" s="655" t="s">
        <v>405</v>
      </c>
      <c r="C644" s="657">
        <f>INGRESOS!B128</f>
        <v>0</v>
      </c>
    </row>
    <row r="645" spans="1:4" ht="17.25" thickBot="1" x14ac:dyDescent="0.35">
      <c r="A645" s="681"/>
      <c r="B645" s="655" t="s">
        <v>256</v>
      </c>
      <c r="C645" s="657">
        <f>INGRESOS!C128</f>
        <v>0</v>
      </c>
    </row>
    <row r="646" spans="1:4" ht="17.25" thickTop="1" x14ac:dyDescent="0.3">
      <c r="A646" s="681"/>
      <c r="B646" s="658" t="s">
        <v>162</v>
      </c>
      <c r="C646" s="659">
        <f>C643+C644+C645</f>
        <v>0</v>
      </c>
    </row>
    <row r="647" spans="1:4" ht="17.25" thickBot="1" x14ac:dyDescent="0.35">
      <c r="A647" s="681"/>
      <c r="B647" s="660" t="s">
        <v>160</v>
      </c>
      <c r="C647" s="663">
        <v>0</v>
      </c>
    </row>
    <row r="648" spans="1:4" ht="17.25" thickBot="1" x14ac:dyDescent="0.35">
      <c r="A648" s="681"/>
      <c r="B648" s="661" t="s">
        <v>406</v>
      </c>
      <c r="C648" s="662">
        <f>C646-C647</f>
        <v>0</v>
      </c>
    </row>
    <row r="649" spans="1:4" s="157" customFormat="1" ht="17.25" thickBot="1" x14ac:dyDescent="0.35">
      <c r="A649" s="679"/>
      <c r="B649" s="33"/>
      <c r="C649" s="33"/>
    </row>
    <row r="650" spans="1:4" ht="17.25" thickBot="1" x14ac:dyDescent="0.25">
      <c r="A650" s="669">
        <v>58</v>
      </c>
      <c r="B650" s="710" t="str">
        <f>INGRESOS!A129</f>
        <v>Impuesto a personas que  salen del país por aeropuertos  Ley Nº 9156</v>
      </c>
      <c r="C650" s="709"/>
      <c r="D650" s="157"/>
    </row>
    <row r="651" spans="1:4" x14ac:dyDescent="0.3">
      <c r="A651" s="668"/>
      <c r="B651" s="53"/>
      <c r="C651" s="54"/>
    </row>
    <row r="652" spans="1:4" x14ac:dyDescent="0.3">
      <c r="A652" s="668"/>
      <c r="B652" s="53" t="s">
        <v>864</v>
      </c>
      <c r="C652" s="178">
        <v>0</v>
      </c>
    </row>
    <row r="653" spans="1:4" x14ac:dyDescent="0.3">
      <c r="A653" s="668"/>
      <c r="B653" s="53" t="s">
        <v>405</v>
      </c>
      <c r="C653" s="40">
        <f>INGRESOS!B129</f>
        <v>0</v>
      </c>
    </row>
    <row r="654" spans="1:4" ht="17.25" thickBot="1" x14ac:dyDescent="0.35">
      <c r="A654" s="668"/>
      <c r="B654" s="53" t="s">
        <v>256</v>
      </c>
      <c r="C654" s="40">
        <f>INGRESOS!C129</f>
        <v>0</v>
      </c>
    </row>
    <row r="655" spans="1:4" ht="17.25" thickTop="1" x14ac:dyDescent="0.3">
      <c r="A655" s="668"/>
      <c r="B655" s="118" t="s">
        <v>162</v>
      </c>
      <c r="C655" s="129">
        <f>C652+C653+C654</f>
        <v>0</v>
      </c>
    </row>
    <row r="656" spans="1:4" ht="17.25" thickBot="1" x14ac:dyDescent="0.35">
      <c r="A656" s="668"/>
      <c r="B656" s="180" t="s">
        <v>160</v>
      </c>
      <c r="C656" s="178">
        <v>0</v>
      </c>
    </row>
    <row r="657" spans="1:4" ht="17.25" thickBot="1" x14ac:dyDescent="0.35">
      <c r="A657" s="668"/>
      <c r="B657" s="43" t="s">
        <v>406</v>
      </c>
      <c r="C657" s="57">
        <f>C655-C656</f>
        <v>0</v>
      </c>
    </row>
    <row r="658" spans="1:4" s="157" customFormat="1" ht="17.25" thickBot="1" x14ac:dyDescent="0.35">
      <c r="A658" s="679"/>
      <c r="B658" s="33"/>
      <c r="C658" s="33"/>
    </row>
    <row r="659" spans="1:4" ht="17.25" thickBot="1" x14ac:dyDescent="0.25">
      <c r="A659" s="669">
        <v>59</v>
      </c>
      <c r="B659" s="710" t="s">
        <v>830</v>
      </c>
      <c r="C659" s="709"/>
      <c r="D659" s="157"/>
    </row>
    <row r="660" spans="1:4" x14ac:dyDescent="0.3">
      <c r="A660" s="668"/>
      <c r="B660" s="53"/>
      <c r="C660" s="54"/>
      <c r="D660" s="157"/>
    </row>
    <row r="661" spans="1:4" x14ac:dyDescent="0.3">
      <c r="A661" s="668"/>
      <c r="B661" s="53" t="s">
        <v>864</v>
      </c>
      <c r="C661" s="40">
        <f>+INGRESOS!B229</f>
        <v>0</v>
      </c>
      <c r="D661" s="157"/>
    </row>
    <row r="662" spans="1:4" x14ac:dyDescent="0.3">
      <c r="A662" s="668"/>
      <c r="B662" s="53" t="s">
        <v>405</v>
      </c>
      <c r="C662" s="40">
        <f>+INGRESOS!B135+INGRESOS!B115</f>
        <v>0</v>
      </c>
    </row>
    <row r="663" spans="1:4" ht="17.25" thickBot="1" x14ac:dyDescent="0.35">
      <c r="A663" s="668"/>
      <c r="B663" s="53" t="s">
        <v>256</v>
      </c>
      <c r="C663" s="40">
        <f>+INGRESOS!C115+INGRESOS!C135</f>
        <v>0</v>
      </c>
    </row>
    <row r="664" spans="1:4" ht="17.25" thickTop="1" x14ac:dyDescent="0.3">
      <c r="A664" s="668"/>
      <c r="B664" s="118" t="s">
        <v>162</v>
      </c>
      <c r="C664" s="129">
        <f>C661+C662+C663</f>
        <v>0</v>
      </c>
    </row>
    <row r="665" spans="1:4" ht="17.25" thickBot="1" x14ac:dyDescent="0.35">
      <c r="A665" s="668"/>
      <c r="B665" s="180" t="s">
        <v>160</v>
      </c>
      <c r="C665" s="178">
        <v>0</v>
      </c>
    </row>
    <row r="666" spans="1:4" ht="17.25" thickBot="1" x14ac:dyDescent="0.35">
      <c r="A666" s="668"/>
      <c r="B666" s="43" t="s">
        <v>406</v>
      </c>
      <c r="C666" s="57">
        <f>C664-C665</f>
        <v>0</v>
      </c>
    </row>
    <row r="667" spans="1:4" s="157" customFormat="1" ht="17.25" thickBot="1" x14ac:dyDescent="0.35">
      <c r="A667" s="679"/>
      <c r="B667" s="33"/>
      <c r="C667" s="33"/>
    </row>
    <row r="668" spans="1:4" ht="17.25" thickBot="1" x14ac:dyDescent="0.25">
      <c r="A668" s="669">
        <v>60</v>
      </c>
      <c r="B668" s="710" t="s">
        <v>788</v>
      </c>
      <c r="C668" s="709"/>
    </row>
    <row r="669" spans="1:4" x14ac:dyDescent="0.3">
      <c r="A669" s="668"/>
      <c r="B669" s="53"/>
      <c r="C669" s="54"/>
    </row>
    <row r="670" spans="1:4" x14ac:dyDescent="0.3">
      <c r="A670" s="668"/>
      <c r="B670" s="53" t="s">
        <v>864</v>
      </c>
      <c r="C670" s="634">
        <f>+INGRESOS!B213+INGRESOS!C213</f>
        <v>0</v>
      </c>
    </row>
    <row r="671" spans="1:4" x14ac:dyDescent="0.3">
      <c r="A671" s="668"/>
      <c r="B671" s="53" t="s">
        <v>405</v>
      </c>
      <c r="C671" s="634">
        <f>+INGRESOS!B76</f>
        <v>0</v>
      </c>
    </row>
    <row r="672" spans="1:4" ht="17.25" thickBot="1" x14ac:dyDescent="0.35">
      <c r="A672" s="668"/>
      <c r="B672" s="53" t="s">
        <v>256</v>
      </c>
      <c r="C672" s="634">
        <f>+INGRESOS!C76</f>
        <v>0</v>
      </c>
    </row>
    <row r="673" spans="1:3" ht="17.25" thickTop="1" x14ac:dyDescent="0.3">
      <c r="A673" s="668"/>
      <c r="B673" s="118" t="s">
        <v>162</v>
      </c>
      <c r="C673" s="129">
        <f>C670+C671+C672</f>
        <v>0</v>
      </c>
    </row>
    <row r="674" spans="1:3" ht="17.25" thickBot="1" x14ac:dyDescent="0.35">
      <c r="A674" s="668"/>
      <c r="B674" s="180" t="s">
        <v>160</v>
      </c>
      <c r="C674" s="178">
        <v>0</v>
      </c>
    </row>
    <row r="675" spans="1:3" ht="17.25" thickBot="1" x14ac:dyDescent="0.35">
      <c r="A675" s="668"/>
      <c r="B675" s="43" t="s">
        <v>406</v>
      </c>
      <c r="C675" s="57">
        <f>C673-C674</f>
        <v>0</v>
      </c>
    </row>
    <row r="676" spans="1:3" s="15" customFormat="1" ht="17.25" thickBot="1" x14ac:dyDescent="0.35">
      <c r="A676" s="678"/>
      <c r="B676" s="121"/>
      <c r="C676" s="123"/>
    </row>
    <row r="677" spans="1:3" ht="17.25" thickBot="1" x14ac:dyDescent="0.25">
      <c r="A677" s="669">
        <v>61</v>
      </c>
      <c r="B677" s="698" t="s">
        <v>848</v>
      </c>
      <c r="C677" s="669"/>
    </row>
    <row r="678" spans="1:3" x14ac:dyDescent="0.3">
      <c r="A678" s="668"/>
      <c r="B678" s="53"/>
      <c r="C678" s="54"/>
    </row>
    <row r="679" spans="1:3" x14ac:dyDescent="0.3">
      <c r="A679" s="668"/>
      <c r="B679" s="53" t="s">
        <v>864</v>
      </c>
      <c r="C679" s="40">
        <f>INGRESOS!B224+INGRESOS!C224</f>
        <v>0</v>
      </c>
    </row>
    <row r="680" spans="1:3" x14ac:dyDescent="0.3">
      <c r="A680" s="668"/>
      <c r="B680" s="53" t="s">
        <v>405</v>
      </c>
      <c r="C680" s="40">
        <f>INGRESOS!B136</f>
        <v>0</v>
      </c>
    </row>
    <row r="681" spans="1:3" ht="17.25" thickBot="1" x14ac:dyDescent="0.35">
      <c r="A681" s="668"/>
      <c r="B681" s="53" t="s">
        <v>256</v>
      </c>
      <c r="C681" s="40">
        <f>INGRESOS!C136</f>
        <v>0</v>
      </c>
    </row>
    <row r="682" spans="1:3" ht="17.25" thickTop="1" x14ac:dyDescent="0.3">
      <c r="A682" s="668"/>
      <c r="B682" s="118" t="s">
        <v>162</v>
      </c>
      <c r="C682" s="129">
        <f>C679+C680+C681</f>
        <v>0</v>
      </c>
    </row>
    <row r="683" spans="1:3" ht="17.25" thickBot="1" x14ac:dyDescent="0.35">
      <c r="A683" s="668"/>
      <c r="B683" s="53" t="s">
        <v>160</v>
      </c>
      <c r="C683" s="40">
        <f>EGRESOS!B81</f>
        <v>0</v>
      </c>
    </row>
    <row r="684" spans="1:3" ht="17.25" thickBot="1" x14ac:dyDescent="0.35">
      <c r="A684" s="668"/>
      <c r="B684" s="43" t="s">
        <v>406</v>
      </c>
      <c r="C684" s="57">
        <f>C682-C683</f>
        <v>0</v>
      </c>
    </row>
    <row r="685" spans="1:3" s="484" customFormat="1" ht="17.25" thickBot="1" x14ac:dyDescent="0.35">
      <c r="A685" s="676"/>
      <c r="B685" s="507"/>
      <c r="C685" s="508"/>
    </row>
    <row r="686" spans="1:3" ht="17.25" thickBot="1" x14ac:dyDescent="0.25">
      <c r="A686" s="669">
        <v>62</v>
      </c>
      <c r="B686" s="698" t="s">
        <v>483</v>
      </c>
      <c r="C686" s="669"/>
    </row>
    <row r="687" spans="1:3" x14ac:dyDescent="0.3">
      <c r="A687" s="668"/>
      <c r="B687" s="53"/>
      <c r="C687" s="54"/>
    </row>
    <row r="688" spans="1:3" x14ac:dyDescent="0.3">
      <c r="A688" s="668"/>
      <c r="B688" s="53" t="s">
        <v>864</v>
      </c>
      <c r="C688" s="40">
        <f>INGRESOS!B225+INGRESOS!C225</f>
        <v>0</v>
      </c>
    </row>
    <row r="689" spans="1:3" x14ac:dyDescent="0.3">
      <c r="A689" s="668"/>
      <c r="B689" s="53" t="s">
        <v>405</v>
      </c>
      <c r="C689" s="40">
        <f>INGRESOS!B142</f>
        <v>0</v>
      </c>
    </row>
    <row r="690" spans="1:3" ht="17.25" thickBot="1" x14ac:dyDescent="0.35">
      <c r="A690" s="668"/>
      <c r="B690" s="53" t="s">
        <v>256</v>
      </c>
      <c r="C690" s="40">
        <f>INGRESOS!C142</f>
        <v>0</v>
      </c>
    </row>
    <row r="691" spans="1:3" ht="17.25" thickTop="1" x14ac:dyDescent="0.3">
      <c r="A691" s="668"/>
      <c r="B691" s="118" t="s">
        <v>162</v>
      </c>
      <c r="C691" s="129">
        <f>C688+C689+C690</f>
        <v>0</v>
      </c>
    </row>
    <row r="692" spans="1:3" ht="17.25" thickBot="1" x14ac:dyDescent="0.35">
      <c r="A692" s="668"/>
      <c r="B692" s="53" t="s">
        <v>160</v>
      </c>
      <c r="C692" s="40">
        <f>EGRESOS!B82</f>
        <v>0</v>
      </c>
    </row>
    <row r="693" spans="1:3" ht="17.25" thickBot="1" x14ac:dyDescent="0.35">
      <c r="A693" s="668"/>
      <c r="B693" s="43" t="s">
        <v>406</v>
      </c>
      <c r="C693" s="57">
        <f>C691-C692</f>
        <v>0</v>
      </c>
    </row>
    <row r="694" spans="1:3" s="484" customFormat="1" ht="17.25" thickBot="1" x14ac:dyDescent="0.35">
      <c r="A694" s="676"/>
      <c r="B694" s="507"/>
      <c r="C694" s="508"/>
    </row>
    <row r="695" spans="1:3" ht="17.25" thickBot="1" x14ac:dyDescent="0.25">
      <c r="A695" s="669">
        <v>63</v>
      </c>
      <c r="B695" s="711" t="s">
        <v>983</v>
      </c>
      <c r="C695" s="712"/>
    </row>
    <row r="696" spans="1:3" x14ac:dyDescent="0.3">
      <c r="A696" s="668"/>
      <c r="B696" s="53"/>
      <c r="C696" s="54"/>
    </row>
    <row r="697" spans="1:3" x14ac:dyDescent="0.3">
      <c r="A697" s="668"/>
      <c r="B697" s="53" t="s">
        <v>864</v>
      </c>
      <c r="C697" s="178">
        <v>17586509</v>
      </c>
    </row>
    <row r="698" spans="1:3" x14ac:dyDescent="0.3">
      <c r="A698" s="668"/>
      <c r="B698" s="53" t="s">
        <v>405</v>
      </c>
      <c r="C698" s="178">
        <v>0</v>
      </c>
    </row>
    <row r="699" spans="1:3" ht="17.25" thickBot="1" x14ac:dyDescent="0.35">
      <c r="A699" s="668"/>
      <c r="B699" s="53" t="s">
        <v>256</v>
      </c>
      <c r="C699" s="178">
        <v>0</v>
      </c>
    </row>
    <row r="700" spans="1:3" ht="17.25" thickTop="1" x14ac:dyDescent="0.3">
      <c r="A700" s="668"/>
      <c r="B700" s="118" t="s">
        <v>162</v>
      </c>
      <c r="C700" s="129">
        <f>C697+C698+C699</f>
        <v>17586509</v>
      </c>
    </row>
    <row r="701" spans="1:3" ht="17.25" thickBot="1" x14ac:dyDescent="0.35">
      <c r="A701" s="668"/>
      <c r="B701" s="180" t="s">
        <v>160</v>
      </c>
      <c r="C701" s="178">
        <v>17360800</v>
      </c>
    </row>
    <row r="702" spans="1:3" ht="17.25" thickBot="1" x14ac:dyDescent="0.35">
      <c r="A702" s="668"/>
      <c r="B702" s="43" t="s">
        <v>406</v>
      </c>
      <c r="C702" s="57">
        <f>C700-C701</f>
        <v>225709</v>
      </c>
    </row>
    <row r="703" spans="1:3" s="484" customFormat="1" ht="17.25" thickBot="1" x14ac:dyDescent="0.35">
      <c r="A703" s="676"/>
      <c r="B703" s="507"/>
      <c r="C703" s="508"/>
    </row>
    <row r="704" spans="1:3" s="484" customFormat="1" ht="17.25" thickBot="1" x14ac:dyDescent="0.25">
      <c r="A704" s="669">
        <v>64</v>
      </c>
      <c r="B704" s="711" t="s">
        <v>454</v>
      </c>
      <c r="C704" s="712"/>
    </row>
    <row r="705" spans="1:3" s="484" customFormat="1" x14ac:dyDescent="0.3">
      <c r="A705" s="668"/>
      <c r="B705" s="53"/>
      <c r="C705" s="54"/>
    </row>
    <row r="706" spans="1:3" s="484" customFormat="1" x14ac:dyDescent="0.3">
      <c r="A706" s="668"/>
      <c r="B706" s="53" t="s">
        <v>864</v>
      </c>
      <c r="C706" s="178">
        <v>0</v>
      </c>
    </row>
    <row r="707" spans="1:3" s="484" customFormat="1" x14ac:dyDescent="0.3">
      <c r="A707" s="668"/>
      <c r="B707" s="53" t="s">
        <v>405</v>
      </c>
      <c r="C707" s="178">
        <v>0</v>
      </c>
    </row>
    <row r="708" spans="1:3" s="484" customFormat="1" ht="17.25" thickBot="1" x14ac:dyDescent="0.35">
      <c r="A708" s="668"/>
      <c r="B708" s="53" t="s">
        <v>256</v>
      </c>
      <c r="C708" s="178">
        <v>0</v>
      </c>
    </row>
    <row r="709" spans="1:3" s="484" customFormat="1" ht="17.25" thickTop="1" x14ac:dyDescent="0.3">
      <c r="A709" s="668"/>
      <c r="B709" s="118" t="s">
        <v>162</v>
      </c>
      <c r="C709" s="129">
        <f>C706+C707+C708</f>
        <v>0</v>
      </c>
    </row>
    <row r="710" spans="1:3" s="484" customFormat="1" ht="17.25" thickBot="1" x14ac:dyDescent="0.35">
      <c r="A710" s="668"/>
      <c r="B710" s="180" t="s">
        <v>160</v>
      </c>
      <c r="C710" s="178">
        <v>0</v>
      </c>
    </row>
    <row r="711" spans="1:3" s="484" customFormat="1" ht="17.25" thickBot="1" x14ac:dyDescent="0.35">
      <c r="A711" s="668"/>
      <c r="B711" s="43" t="s">
        <v>406</v>
      </c>
      <c r="C711" s="57">
        <f>C709-C710</f>
        <v>0</v>
      </c>
    </row>
    <row r="712" spans="1:3" s="484" customFormat="1" ht="17.25" thickBot="1" x14ac:dyDescent="0.35">
      <c r="A712" s="676"/>
      <c r="B712" s="507"/>
      <c r="C712" s="508"/>
    </row>
    <row r="713" spans="1:3" s="484" customFormat="1" ht="17.25" thickBot="1" x14ac:dyDescent="0.25">
      <c r="A713" s="669">
        <v>65</v>
      </c>
      <c r="B713" s="711" t="s">
        <v>454</v>
      </c>
      <c r="C713" s="712"/>
    </row>
    <row r="714" spans="1:3" s="484" customFormat="1" x14ac:dyDescent="0.3">
      <c r="A714" s="668"/>
      <c r="B714" s="53"/>
      <c r="C714" s="54"/>
    </row>
    <row r="715" spans="1:3" s="484" customFormat="1" x14ac:dyDescent="0.3">
      <c r="A715" s="668"/>
      <c r="B715" s="53" t="s">
        <v>864</v>
      </c>
      <c r="C715" s="178">
        <v>0</v>
      </c>
    </row>
    <row r="716" spans="1:3" s="484" customFormat="1" x14ac:dyDescent="0.3">
      <c r="A716" s="668"/>
      <c r="B716" s="53" t="s">
        <v>405</v>
      </c>
      <c r="C716" s="178">
        <v>0</v>
      </c>
    </row>
    <row r="717" spans="1:3" s="484" customFormat="1" ht="17.25" thickBot="1" x14ac:dyDescent="0.35">
      <c r="A717" s="668"/>
      <c r="B717" s="53" t="s">
        <v>256</v>
      </c>
      <c r="C717" s="178">
        <v>0</v>
      </c>
    </row>
    <row r="718" spans="1:3" s="484" customFormat="1" ht="17.25" thickTop="1" x14ac:dyDescent="0.3">
      <c r="A718" s="668"/>
      <c r="B718" s="118" t="s">
        <v>162</v>
      </c>
      <c r="C718" s="129">
        <f>C715+C716+C717</f>
        <v>0</v>
      </c>
    </row>
    <row r="719" spans="1:3" s="484" customFormat="1" ht="17.25" thickBot="1" x14ac:dyDescent="0.35">
      <c r="A719" s="668"/>
      <c r="B719" s="180" t="s">
        <v>160</v>
      </c>
      <c r="C719" s="178">
        <v>0</v>
      </c>
    </row>
    <row r="720" spans="1:3" s="484" customFormat="1" ht="17.25" thickBot="1" x14ac:dyDescent="0.35">
      <c r="A720" s="668"/>
      <c r="B720" s="43" t="s">
        <v>406</v>
      </c>
      <c r="C720" s="57">
        <f>C718-C719</f>
        <v>0</v>
      </c>
    </row>
    <row r="721" spans="1:3" s="484" customFormat="1" ht="17.25" thickBot="1" x14ac:dyDescent="0.35">
      <c r="A721" s="676"/>
      <c r="B721" s="507"/>
      <c r="C721" s="508"/>
    </row>
    <row r="722" spans="1:3" s="484" customFormat="1" ht="17.25" thickBot="1" x14ac:dyDescent="0.25">
      <c r="A722" s="669">
        <v>66</v>
      </c>
      <c r="B722" s="711" t="s">
        <v>454</v>
      </c>
      <c r="C722" s="712"/>
    </row>
    <row r="723" spans="1:3" s="484" customFormat="1" x14ac:dyDescent="0.3">
      <c r="A723" s="668"/>
      <c r="B723" s="53"/>
      <c r="C723" s="54"/>
    </row>
    <row r="724" spans="1:3" s="484" customFormat="1" x14ac:dyDescent="0.3">
      <c r="A724" s="668"/>
      <c r="B724" s="53" t="s">
        <v>864</v>
      </c>
      <c r="C724" s="178">
        <v>0</v>
      </c>
    </row>
    <row r="725" spans="1:3" s="484" customFormat="1" x14ac:dyDescent="0.3">
      <c r="A725" s="668"/>
      <c r="B725" s="53" t="s">
        <v>405</v>
      </c>
      <c r="C725" s="178">
        <v>0</v>
      </c>
    </row>
    <row r="726" spans="1:3" s="484" customFormat="1" ht="17.25" thickBot="1" x14ac:dyDescent="0.35">
      <c r="A726" s="668"/>
      <c r="B726" s="53" t="s">
        <v>256</v>
      </c>
      <c r="C726" s="178">
        <v>0</v>
      </c>
    </row>
    <row r="727" spans="1:3" s="484" customFormat="1" ht="17.25" thickTop="1" x14ac:dyDescent="0.3">
      <c r="A727" s="668"/>
      <c r="B727" s="118" t="s">
        <v>162</v>
      </c>
      <c r="C727" s="129">
        <f>C724+C725+C726</f>
        <v>0</v>
      </c>
    </row>
    <row r="728" spans="1:3" s="484" customFormat="1" ht="17.25" thickBot="1" x14ac:dyDescent="0.35">
      <c r="A728" s="668"/>
      <c r="B728" s="180" t="s">
        <v>160</v>
      </c>
      <c r="C728" s="178">
        <v>0</v>
      </c>
    </row>
    <row r="729" spans="1:3" s="484" customFormat="1" ht="17.25" thickBot="1" x14ac:dyDescent="0.35">
      <c r="A729" s="668"/>
      <c r="B729" s="43" t="s">
        <v>406</v>
      </c>
      <c r="C729" s="57">
        <f>C727-C728</f>
        <v>0</v>
      </c>
    </row>
    <row r="730" spans="1:3" s="484" customFormat="1" x14ac:dyDescent="0.3">
      <c r="A730" s="676"/>
      <c r="B730" s="507"/>
      <c r="C730" s="508"/>
    </row>
    <row r="731" spans="1:3" s="484" customFormat="1" x14ac:dyDescent="0.3">
      <c r="A731" s="676"/>
      <c r="B731" s="507"/>
      <c r="C731" s="508"/>
    </row>
    <row r="733" spans="1:3" s="15" customFormat="1" x14ac:dyDescent="0.3">
      <c r="A733" s="678"/>
      <c r="B733" s="111"/>
      <c r="C733" s="410"/>
    </row>
    <row r="734" spans="1:3" x14ac:dyDescent="0.3">
      <c r="B734" s="317" t="s">
        <v>100</v>
      </c>
    </row>
  </sheetData>
  <sheetProtection password="8429" sheet="1" objects="1" scenarios="1"/>
  <mergeCells count="62">
    <mergeCell ref="B713:C713"/>
    <mergeCell ref="B411:C411"/>
    <mergeCell ref="B617:C617"/>
    <mergeCell ref="B593:C593"/>
    <mergeCell ref="B518:C518"/>
    <mergeCell ref="B459:C459"/>
    <mergeCell ref="B427:C427"/>
    <mergeCell ref="B443:C443"/>
    <mergeCell ref="B476:C476"/>
    <mergeCell ref="B489:C489"/>
    <mergeCell ref="B527:C527"/>
    <mergeCell ref="B451:C451"/>
    <mergeCell ref="B552:C552"/>
    <mergeCell ref="B695:C695"/>
    <mergeCell ref="B641:C641"/>
    <mergeCell ref="B650:C650"/>
    <mergeCell ref="B280:C280"/>
    <mergeCell ref="B290:C290"/>
    <mergeCell ref="B174:C174"/>
    <mergeCell ref="B321:C321"/>
    <mergeCell ref="B379:C379"/>
    <mergeCell ref="B330:C330"/>
    <mergeCell ref="B354:C354"/>
    <mergeCell ref="B371:C371"/>
    <mergeCell ref="B363:C363"/>
    <mergeCell ref="B157:C157"/>
    <mergeCell ref="B48:C48"/>
    <mergeCell ref="B65:C65"/>
    <mergeCell ref="B56:C56"/>
    <mergeCell ref="B74:C74"/>
    <mergeCell ref="B96:C96"/>
    <mergeCell ref="B722:C722"/>
    <mergeCell ref="B435:C435"/>
    <mergeCell ref="B704:C704"/>
    <mergeCell ref="B569:C569"/>
    <mergeCell ref="B3:C3"/>
    <mergeCell ref="B4:C4"/>
    <mergeCell ref="B15:C15"/>
    <mergeCell ref="B23:C23"/>
    <mergeCell ref="B310:C310"/>
    <mergeCell ref="B262:C262"/>
    <mergeCell ref="B191:C191"/>
    <mergeCell ref="B299:C299"/>
    <mergeCell ref="B264:C264"/>
    <mergeCell ref="B109:C109"/>
    <mergeCell ref="B31:C31"/>
    <mergeCell ref="B39:C39"/>
    <mergeCell ref="B659:C659"/>
    <mergeCell ref="B668:C668"/>
    <mergeCell ref="B403:C403"/>
    <mergeCell ref="B419:C419"/>
    <mergeCell ref="B543:C543"/>
    <mergeCell ref="B468:C468"/>
    <mergeCell ref="B387:C387"/>
    <mergeCell ref="B395:C395"/>
    <mergeCell ref="B560:C560"/>
    <mergeCell ref="B609:C609"/>
    <mergeCell ref="B630:C630"/>
    <mergeCell ref="B491:C491"/>
    <mergeCell ref="B577:C577"/>
    <mergeCell ref="B585:C585"/>
    <mergeCell ref="B601:C601"/>
  </mergeCells>
  <phoneticPr fontId="3" type="noConversion"/>
  <printOptions horizontalCentered="1" verticalCentered="1" gridLinesSet="0"/>
  <pageMargins left="0.53" right="0.53" top="0.98425196850393704" bottom="0.98425196850393704" header="0.51181102362204722" footer="0.51181102362204722"/>
  <pageSetup paperSize="256" scale="90" orientation="portrait" horizontalDpi="240" verticalDpi="144" r:id="rId1"/>
  <headerFooter alignWithMargins="0">
    <oddHeader>&amp;A</oddHeader>
    <oddFooter>Página &amp;P</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L974"/>
  <sheetViews>
    <sheetView showGridLines="0" zoomScaleNormal="100" workbookViewId="0">
      <pane xSplit="5" ySplit="10" topLeftCell="F23" activePane="bottomRight" state="frozen"/>
      <selection pane="topRight" activeCell="G1" sqref="G1"/>
      <selection pane="bottomLeft" activeCell="A7" sqref="A7"/>
      <selection pane="bottomRight" activeCell="H30" sqref="H30"/>
    </sheetView>
  </sheetViews>
  <sheetFormatPr baseColWidth="10" defaultRowHeight="12.75" x14ac:dyDescent="0.2"/>
  <cols>
    <col min="1" max="4" width="15.7109375" style="1" customWidth="1"/>
    <col min="5" max="5" width="34.28515625" style="1" customWidth="1"/>
    <col min="6" max="6" width="19.140625" style="1" customWidth="1"/>
    <col min="7" max="8" width="18" style="1" customWidth="1"/>
    <col min="9" max="9" width="16" style="1" customWidth="1"/>
    <col min="10" max="10" width="19" style="3" customWidth="1"/>
    <col min="11" max="11" width="20.42578125" style="3" customWidth="1"/>
    <col min="12" max="16384" width="11.42578125" style="1"/>
  </cols>
  <sheetData>
    <row r="1" spans="1:11" ht="43.5" customHeight="1" x14ac:dyDescent="0.2">
      <c r="A1" s="686" t="str">
        <f>'LISTA DE HOJAS'!A1</f>
        <v>MUNICIPALIDAD DE TARRAZU</v>
      </c>
      <c r="B1" s="313"/>
    </row>
    <row r="2" spans="1:11" s="15" customFormat="1" ht="41.25" customHeight="1" x14ac:dyDescent="0.5">
      <c r="A2" s="724"/>
      <c r="B2" s="724"/>
      <c r="C2" s="724"/>
      <c r="D2" s="724"/>
      <c r="E2" s="723"/>
      <c r="F2" s="723"/>
      <c r="G2" s="723"/>
      <c r="H2" s="723"/>
      <c r="I2" s="723"/>
      <c r="J2" s="16"/>
      <c r="K2" s="16"/>
    </row>
    <row r="3" spans="1:11" s="15" customFormat="1" ht="37.9" customHeight="1" x14ac:dyDescent="0.5">
      <c r="A3" s="724"/>
      <c r="B3" s="724"/>
      <c r="C3" s="724"/>
      <c r="D3" s="724"/>
      <c r="E3" s="723"/>
      <c r="F3" s="723"/>
      <c r="G3" s="723"/>
      <c r="H3" s="723"/>
      <c r="I3" s="723"/>
      <c r="J3" s="16"/>
      <c r="K3" s="16"/>
    </row>
    <row r="4" spans="1:11" s="322" customFormat="1" ht="39" customHeight="1" thickBot="1" x14ac:dyDescent="0.4">
      <c r="A4" s="320" t="s">
        <v>98</v>
      </c>
      <c r="B4" s="319"/>
      <c r="C4" s="319"/>
      <c r="D4" s="319"/>
      <c r="E4" s="319"/>
      <c r="F4" s="198"/>
      <c r="G4" s="198"/>
      <c r="H4" s="198"/>
      <c r="I4" s="198"/>
      <c r="J4" s="321"/>
      <c r="K4" s="321"/>
    </row>
    <row r="5" spans="1:11" x14ac:dyDescent="0.2">
      <c r="A5" s="578"/>
      <c r="B5" s="579"/>
      <c r="C5" s="650" t="s">
        <v>139</v>
      </c>
      <c r="D5" s="650"/>
      <c r="E5" s="569"/>
      <c r="F5" s="569" t="s">
        <v>154</v>
      </c>
      <c r="G5" s="569" t="s">
        <v>472</v>
      </c>
      <c r="H5" s="568" t="s">
        <v>265</v>
      </c>
      <c r="I5" s="568" t="s">
        <v>138</v>
      </c>
      <c r="J5" s="570" t="s">
        <v>498</v>
      </c>
      <c r="K5" s="571" t="s">
        <v>138</v>
      </c>
    </row>
    <row r="6" spans="1:11" x14ac:dyDescent="0.2">
      <c r="A6" s="530"/>
      <c r="B6" s="533"/>
      <c r="C6" s="651" t="s">
        <v>142</v>
      </c>
      <c r="D6" s="651"/>
      <c r="E6" s="566" t="s">
        <v>140</v>
      </c>
      <c r="F6" s="566" t="s">
        <v>424</v>
      </c>
      <c r="G6" s="566" t="s">
        <v>473</v>
      </c>
      <c r="H6" s="572" t="s">
        <v>252</v>
      </c>
      <c r="I6" s="572" t="s">
        <v>251</v>
      </c>
      <c r="J6" s="559" t="s">
        <v>499</v>
      </c>
      <c r="K6" s="573" t="s">
        <v>252</v>
      </c>
    </row>
    <row r="7" spans="1:11" ht="14.25" customHeight="1" x14ac:dyDescent="0.2">
      <c r="A7" s="530"/>
      <c r="B7" s="533"/>
      <c r="C7" s="651" t="s">
        <v>251</v>
      </c>
      <c r="D7" s="651"/>
      <c r="E7" s="564"/>
      <c r="F7" s="564">
        <v>2017</v>
      </c>
      <c r="G7" s="564">
        <v>2018</v>
      </c>
      <c r="H7" s="557" t="s">
        <v>872</v>
      </c>
      <c r="I7" s="580" t="s">
        <v>873</v>
      </c>
      <c r="J7" s="557" t="s">
        <v>874</v>
      </c>
      <c r="K7" s="577" t="s">
        <v>875</v>
      </c>
    </row>
    <row r="8" spans="1:11" ht="14.25" customHeight="1" x14ac:dyDescent="0.2">
      <c r="A8" s="530"/>
      <c r="B8" s="533"/>
      <c r="C8" s="643"/>
      <c r="D8" s="643"/>
      <c r="E8" s="199" t="s">
        <v>94</v>
      </c>
      <c r="F8" s="200">
        <f t="shared" ref="F8:K8" si="0">F9-F10</f>
        <v>0</v>
      </c>
      <c r="G8" s="200">
        <f t="shared" si="0"/>
        <v>0</v>
      </c>
      <c r="H8" s="200">
        <f t="shared" si="0"/>
        <v>0</v>
      </c>
      <c r="I8" s="201">
        <f t="shared" si="0"/>
        <v>0</v>
      </c>
      <c r="J8" s="202">
        <f t="shared" si="0"/>
        <v>0</v>
      </c>
      <c r="K8" s="203">
        <f t="shared" si="0"/>
        <v>0</v>
      </c>
    </row>
    <row r="9" spans="1:11" ht="14.25" customHeight="1" x14ac:dyDescent="0.2">
      <c r="A9" s="581"/>
      <c r="B9" s="533"/>
      <c r="C9" s="643"/>
      <c r="D9" s="643"/>
      <c r="E9" s="199" t="s">
        <v>93</v>
      </c>
      <c r="F9" s="204">
        <f>INGRESOS!B238+INGRESOS!C238</f>
        <v>97085651.310000002</v>
      </c>
      <c r="G9" s="204">
        <f>INGRESOS!B127</f>
        <v>18020414</v>
      </c>
      <c r="H9" s="200">
        <f>EGRESOS!B88</f>
        <v>60806984.829999991</v>
      </c>
      <c r="I9" s="201">
        <f>F9+G9-H9</f>
        <v>54299080.480000012</v>
      </c>
      <c r="J9" s="202">
        <f>INGRESOS!C127</f>
        <v>0</v>
      </c>
      <c r="K9" s="203">
        <f>I9+J9</f>
        <v>54299080.480000012</v>
      </c>
    </row>
    <row r="10" spans="1:11" ht="16.5" customHeight="1" thickBot="1" x14ac:dyDescent="0.25">
      <c r="A10" s="582" t="s">
        <v>477</v>
      </c>
      <c r="B10" s="583" t="s">
        <v>478</v>
      </c>
      <c r="C10" s="583" t="s">
        <v>476</v>
      </c>
      <c r="D10" s="649" t="s">
        <v>475</v>
      </c>
      <c r="E10" s="195"/>
      <c r="F10" s="196">
        <f t="shared" ref="F10:K10" si="1">SUM(F11:F9979)</f>
        <v>97085651.310000002</v>
      </c>
      <c r="G10" s="196">
        <f t="shared" si="1"/>
        <v>18020414</v>
      </c>
      <c r="H10" s="196">
        <f t="shared" si="1"/>
        <v>60806984.829999991</v>
      </c>
      <c r="I10" s="196">
        <f t="shared" si="1"/>
        <v>54299080.480000004</v>
      </c>
      <c r="J10" s="196">
        <f t="shared" si="1"/>
        <v>0</v>
      </c>
      <c r="K10" s="197">
        <f t="shared" si="1"/>
        <v>54299080.480000004</v>
      </c>
    </row>
    <row r="11" spans="1:11" x14ac:dyDescent="0.2">
      <c r="A11" s="190">
        <v>7729</v>
      </c>
      <c r="B11" s="190">
        <v>2008</v>
      </c>
      <c r="C11" s="190"/>
      <c r="D11" s="648"/>
      <c r="E11" s="191" t="s">
        <v>938</v>
      </c>
      <c r="F11" s="192">
        <v>162693</v>
      </c>
      <c r="G11" s="192">
        <v>0</v>
      </c>
      <c r="H11" s="192">
        <v>162693</v>
      </c>
      <c r="I11" s="193">
        <f>+F11+G11-H11</f>
        <v>0</v>
      </c>
      <c r="J11" s="22">
        <v>0</v>
      </c>
      <c r="K11" s="194">
        <f>+I11+J11</f>
        <v>0</v>
      </c>
    </row>
    <row r="12" spans="1:11" x14ac:dyDescent="0.2">
      <c r="A12" s="190">
        <v>7729</v>
      </c>
      <c r="B12" s="184">
        <v>2008</v>
      </c>
      <c r="C12" s="184"/>
      <c r="D12" s="647"/>
      <c r="E12" s="185" t="s">
        <v>939</v>
      </c>
      <c r="F12" s="186">
        <v>386971.75</v>
      </c>
      <c r="G12" s="186">
        <v>0</v>
      </c>
      <c r="H12" s="186">
        <v>386971.75</v>
      </c>
      <c r="I12" s="189">
        <f t="shared" ref="I12:I75" si="2">+F12+G12-H12</f>
        <v>0</v>
      </c>
      <c r="J12" s="20">
        <v>0</v>
      </c>
      <c r="K12" s="188">
        <f t="shared" ref="K12:K75" si="3">+I12+J12</f>
        <v>0</v>
      </c>
    </row>
    <row r="13" spans="1:11" x14ac:dyDescent="0.2">
      <c r="A13" s="190">
        <v>7729</v>
      </c>
      <c r="B13" s="184">
        <v>2009</v>
      </c>
      <c r="C13" s="184"/>
      <c r="D13" s="647"/>
      <c r="E13" s="185" t="s">
        <v>940</v>
      </c>
      <c r="F13" s="186">
        <v>699729.7</v>
      </c>
      <c r="G13" s="186">
        <v>0</v>
      </c>
      <c r="H13" s="186">
        <v>699729.7</v>
      </c>
      <c r="I13" s="189">
        <f t="shared" si="2"/>
        <v>0</v>
      </c>
      <c r="J13" s="20">
        <v>0</v>
      </c>
      <c r="K13" s="188">
        <f t="shared" si="3"/>
        <v>0</v>
      </c>
    </row>
    <row r="14" spans="1:11" x14ac:dyDescent="0.2">
      <c r="A14" s="190">
        <v>7729</v>
      </c>
      <c r="B14" s="184">
        <v>2010</v>
      </c>
      <c r="C14" s="184"/>
      <c r="D14" s="647"/>
      <c r="E14" s="185" t="s">
        <v>941</v>
      </c>
      <c r="F14" s="186">
        <v>104000.4</v>
      </c>
      <c r="G14" s="186">
        <v>0</v>
      </c>
      <c r="H14" s="186">
        <v>104000.4</v>
      </c>
      <c r="I14" s="189">
        <f t="shared" si="2"/>
        <v>0</v>
      </c>
      <c r="J14" s="20">
        <v>0</v>
      </c>
      <c r="K14" s="188">
        <f t="shared" si="3"/>
        <v>0</v>
      </c>
    </row>
    <row r="15" spans="1:11" x14ac:dyDescent="0.2">
      <c r="A15" s="190">
        <v>7729</v>
      </c>
      <c r="B15" s="184">
        <v>2010</v>
      </c>
      <c r="C15" s="184"/>
      <c r="D15" s="647"/>
      <c r="E15" s="185" t="s">
        <v>942</v>
      </c>
      <c r="F15" s="186">
        <v>5000000</v>
      </c>
      <c r="G15" s="186">
        <v>0</v>
      </c>
      <c r="H15" s="186">
        <v>5000000</v>
      </c>
      <c r="I15" s="189">
        <f t="shared" si="2"/>
        <v>0</v>
      </c>
      <c r="J15" s="20">
        <v>0</v>
      </c>
      <c r="K15" s="188">
        <f t="shared" si="3"/>
        <v>0</v>
      </c>
    </row>
    <row r="16" spans="1:11" x14ac:dyDescent="0.2">
      <c r="A16" s="190">
        <v>7729</v>
      </c>
      <c r="B16" s="184">
        <v>2010</v>
      </c>
      <c r="C16" s="184"/>
      <c r="D16" s="647"/>
      <c r="E16" s="185" t="s">
        <v>943</v>
      </c>
      <c r="F16" s="186">
        <v>3000000</v>
      </c>
      <c r="G16" s="186">
        <v>0</v>
      </c>
      <c r="H16" s="186">
        <v>3000000</v>
      </c>
      <c r="I16" s="189">
        <f t="shared" si="2"/>
        <v>0</v>
      </c>
      <c r="J16" s="20">
        <v>0</v>
      </c>
      <c r="K16" s="188">
        <f t="shared" si="3"/>
        <v>0</v>
      </c>
    </row>
    <row r="17" spans="1:11" x14ac:dyDescent="0.2">
      <c r="A17" s="190">
        <v>7729</v>
      </c>
      <c r="B17" s="184">
        <v>2010</v>
      </c>
      <c r="C17" s="184"/>
      <c r="D17" s="647"/>
      <c r="E17" s="185" t="s">
        <v>944</v>
      </c>
      <c r="F17" s="186">
        <v>3301169</v>
      </c>
      <c r="G17" s="186">
        <v>0</v>
      </c>
      <c r="H17" s="186">
        <v>3000000</v>
      </c>
      <c r="I17" s="189">
        <f t="shared" si="2"/>
        <v>301169</v>
      </c>
      <c r="J17" s="20">
        <v>0</v>
      </c>
      <c r="K17" s="188">
        <f t="shared" si="3"/>
        <v>301169</v>
      </c>
    </row>
    <row r="18" spans="1:11" x14ac:dyDescent="0.2">
      <c r="A18" s="190">
        <v>7729</v>
      </c>
      <c r="B18" s="184">
        <v>2010</v>
      </c>
      <c r="C18" s="184"/>
      <c r="D18" s="647"/>
      <c r="E18" s="185" t="s">
        <v>945</v>
      </c>
      <c r="F18" s="186">
        <v>270010</v>
      </c>
      <c r="G18" s="186">
        <v>0</v>
      </c>
      <c r="H18" s="186">
        <v>270010</v>
      </c>
      <c r="I18" s="189">
        <f t="shared" si="2"/>
        <v>0</v>
      </c>
      <c r="J18" s="20">
        <v>0</v>
      </c>
      <c r="K18" s="188">
        <f t="shared" si="3"/>
        <v>0</v>
      </c>
    </row>
    <row r="19" spans="1:11" x14ac:dyDescent="0.2">
      <c r="A19" s="190">
        <v>7729</v>
      </c>
      <c r="B19" s="184">
        <v>2012</v>
      </c>
      <c r="C19" s="184"/>
      <c r="D19" s="647"/>
      <c r="E19" s="185" t="s">
        <v>946</v>
      </c>
      <c r="F19" s="186">
        <v>6943.3499999999767</v>
      </c>
      <c r="G19" s="186">
        <v>0</v>
      </c>
      <c r="H19" s="186">
        <v>6943.35</v>
      </c>
      <c r="I19" s="189">
        <f t="shared" si="2"/>
        <v>-2.3646862246096134E-11</v>
      </c>
      <c r="J19" s="20">
        <v>0</v>
      </c>
      <c r="K19" s="188">
        <f t="shared" si="3"/>
        <v>-2.3646862246096134E-11</v>
      </c>
    </row>
    <row r="20" spans="1:11" x14ac:dyDescent="0.2">
      <c r="A20" s="190">
        <v>7729</v>
      </c>
      <c r="B20" s="184">
        <v>2012</v>
      </c>
      <c r="C20" s="184"/>
      <c r="D20" s="647"/>
      <c r="E20" s="185" t="s">
        <v>947</v>
      </c>
      <c r="F20" s="186">
        <v>6797826</v>
      </c>
      <c r="G20" s="186">
        <v>0</v>
      </c>
      <c r="H20" s="186">
        <v>6797826</v>
      </c>
      <c r="I20" s="189">
        <f t="shared" si="2"/>
        <v>0</v>
      </c>
      <c r="J20" s="20">
        <v>0</v>
      </c>
      <c r="K20" s="188">
        <f t="shared" si="3"/>
        <v>0</v>
      </c>
    </row>
    <row r="21" spans="1:11" x14ac:dyDescent="0.2">
      <c r="A21" s="190">
        <v>7729</v>
      </c>
      <c r="B21" s="184">
        <v>2013</v>
      </c>
      <c r="C21" s="184"/>
      <c r="D21" s="647"/>
      <c r="E21" s="185" t="s">
        <v>948</v>
      </c>
      <c r="F21" s="186">
        <v>2700000</v>
      </c>
      <c r="G21" s="186">
        <v>0</v>
      </c>
      <c r="H21" s="186">
        <v>0</v>
      </c>
      <c r="I21" s="189">
        <f t="shared" si="2"/>
        <v>2700000</v>
      </c>
      <c r="J21" s="20">
        <v>0</v>
      </c>
      <c r="K21" s="188">
        <f t="shared" si="3"/>
        <v>2700000</v>
      </c>
    </row>
    <row r="22" spans="1:11" x14ac:dyDescent="0.2">
      <c r="A22" s="190">
        <v>7729</v>
      </c>
      <c r="B22" s="184">
        <v>2013</v>
      </c>
      <c r="C22" s="184"/>
      <c r="D22" s="647"/>
      <c r="E22" s="185" t="s">
        <v>949</v>
      </c>
      <c r="F22" s="186">
        <v>1026520.2000000002</v>
      </c>
      <c r="G22" s="186">
        <v>0</v>
      </c>
      <c r="H22" s="186">
        <v>1026520.2</v>
      </c>
      <c r="I22" s="189">
        <f t="shared" si="2"/>
        <v>0</v>
      </c>
      <c r="J22" s="20">
        <v>0</v>
      </c>
      <c r="K22" s="188">
        <f t="shared" si="3"/>
        <v>0</v>
      </c>
    </row>
    <row r="23" spans="1:11" x14ac:dyDescent="0.2">
      <c r="A23" s="190">
        <v>7729</v>
      </c>
      <c r="B23" s="184">
        <v>2013</v>
      </c>
      <c r="C23" s="184"/>
      <c r="D23" s="647"/>
      <c r="E23" s="185" t="s">
        <v>950</v>
      </c>
      <c r="F23" s="186">
        <v>9221549</v>
      </c>
      <c r="G23" s="186">
        <v>0</v>
      </c>
      <c r="H23" s="186">
        <v>9221549</v>
      </c>
      <c r="I23" s="189">
        <f t="shared" si="2"/>
        <v>0</v>
      </c>
      <c r="J23" s="20">
        <v>0</v>
      </c>
      <c r="K23" s="188">
        <f t="shared" si="3"/>
        <v>0</v>
      </c>
    </row>
    <row r="24" spans="1:11" x14ac:dyDescent="0.2">
      <c r="A24" s="190">
        <v>7729</v>
      </c>
      <c r="B24" s="184">
        <v>2013</v>
      </c>
      <c r="C24" s="184"/>
      <c r="D24" s="647"/>
      <c r="E24" s="185" t="s">
        <v>951</v>
      </c>
      <c r="F24" s="186">
        <v>0</v>
      </c>
      <c r="G24" s="186">
        <v>0</v>
      </c>
      <c r="H24" s="186">
        <v>0</v>
      </c>
      <c r="I24" s="189">
        <f t="shared" si="2"/>
        <v>0</v>
      </c>
      <c r="J24" s="20">
        <v>0</v>
      </c>
      <c r="K24" s="188">
        <f t="shared" si="3"/>
        <v>0</v>
      </c>
    </row>
    <row r="25" spans="1:11" x14ac:dyDescent="0.2">
      <c r="A25" s="190">
        <v>7729</v>
      </c>
      <c r="B25" s="184">
        <v>2014</v>
      </c>
      <c r="C25" s="184"/>
      <c r="D25" s="647"/>
      <c r="E25" s="185" t="s">
        <v>952</v>
      </c>
      <c r="F25" s="186">
        <v>3600000</v>
      </c>
      <c r="G25" s="186">
        <v>0</v>
      </c>
      <c r="H25" s="186">
        <v>3112519.52</v>
      </c>
      <c r="I25" s="189">
        <f t="shared" si="2"/>
        <v>487480.48</v>
      </c>
      <c r="J25" s="20">
        <v>0</v>
      </c>
      <c r="K25" s="188">
        <f t="shared" si="3"/>
        <v>487480.48</v>
      </c>
    </row>
    <row r="26" spans="1:11" x14ac:dyDescent="0.2">
      <c r="A26" s="190">
        <v>7729</v>
      </c>
      <c r="B26" s="184">
        <v>2014</v>
      </c>
      <c r="C26" s="184"/>
      <c r="D26" s="647"/>
      <c r="E26" s="185" t="s">
        <v>953</v>
      </c>
      <c r="F26" s="186">
        <v>121638.40000000002</v>
      </c>
      <c r="G26" s="186">
        <v>0</v>
      </c>
      <c r="H26" s="186">
        <v>121638.39999999999</v>
      </c>
      <c r="I26" s="189">
        <f t="shared" si="2"/>
        <v>0</v>
      </c>
      <c r="J26" s="20">
        <v>0</v>
      </c>
      <c r="K26" s="188">
        <f t="shared" si="3"/>
        <v>0</v>
      </c>
    </row>
    <row r="27" spans="1:11" x14ac:dyDescent="0.2">
      <c r="A27" s="190">
        <v>7729</v>
      </c>
      <c r="B27" s="184">
        <v>2014</v>
      </c>
      <c r="C27" s="184"/>
      <c r="D27" s="647"/>
      <c r="E27" s="185" t="s">
        <v>954</v>
      </c>
      <c r="F27" s="186">
        <v>1813238</v>
      </c>
      <c r="G27" s="186">
        <v>0</v>
      </c>
      <c r="H27" s="186">
        <v>0</v>
      </c>
      <c r="I27" s="189">
        <f t="shared" si="2"/>
        <v>1813238</v>
      </c>
      <c r="J27" s="20">
        <v>0</v>
      </c>
      <c r="K27" s="188">
        <f t="shared" si="3"/>
        <v>1813238</v>
      </c>
    </row>
    <row r="28" spans="1:11" x14ac:dyDescent="0.2">
      <c r="A28" s="190">
        <v>7729</v>
      </c>
      <c r="B28" s="184">
        <v>2014</v>
      </c>
      <c r="C28" s="184"/>
      <c r="D28" s="647"/>
      <c r="E28" s="185" t="s">
        <v>955</v>
      </c>
      <c r="F28" s="186">
        <v>0</v>
      </c>
      <c r="G28" s="186">
        <v>0</v>
      </c>
      <c r="H28" s="186">
        <v>0</v>
      </c>
      <c r="I28" s="189">
        <f t="shared" si="2"/>
        <v>0</v>
      </c>
      <c r="J28" s="20">
        <v>0</v>
      </c>
      <c r="K28" s="188">
        <f t="shared" si="3"/>
        <v>0</v>
      </c>
    </row>
    <row r="29" spans="1:11" x14ac:dyDescent="0.2">
      <c r="A29" s="190">
        <v>7729</v>
      </c>
      <c r="B29" s="184">
        <v>2014</v>
      </c>
      <c r="C29" s="184"/>
      <c r="D29" s="647"/>
      <c r="E29" s="185" t="s">
        <v>956</v>
      </c>
      <c r="F29" s="186">
        <v>1624981.8600000003</v>
      </c>
      <c r="G29" s="186">
        <v>0</v>
      </c>
      <c r="H29" s="186">
        <f>1624981.86-19999.54</f>
        <v>1604982.32</v>
      </c>
      <c r="I29" s="189">
        <f t="shared" si="2"/>
        <v>19999.54000000027</v>
      </c>
      <c r="J29" s="20">
        <v>0</v>
      </c>
      <c r="K29" s="188">
        <f t="shared" si="3"/>
        <v>19999.54000000027</v>
      </c>
    </row>
    <row r="30" spans="1:11" x14ac:dyDescent="0.2">
      <c r="A30" s="190">
        <v>7729</v>
      </c>
      <c r="B30" s="184">
        <v>2015</v>
      </c>
      <c r="C30" s="184"/>
      <c r="D30" s="647"/>
      <c r="E30" s="185" t="s">
        <v>957</v>
      </c>
      <c r="F30" s="186">
        <v>260526.90000000037</v>
      </c>
      <c r="G30" s="186">
        <v>0</v>
      </c>
      <c r="H30" s="186">
        <v>260526.9</v>
      </c>
      <c r="I30" s="189">
        <f t="shared" si="2"/>
        <v>3.7834979593753815E-10</v>
      </c>
      <c r="J30" s="20">
        <v>0</v>
      </c>
      <c r="K30" s="188">
        <f t="shared" si="3"/>
        <v>3.7834979593753815E-10</v>
      </c>
    </row>
    <row r="31" spans="1:11" x14ac:dyDescent="0.2">
      <c r="A31" s="190">
        <v>7729</v>
      </c>
      <c r="B31" s="184">
        <v>2015</v>
      </c>
      <c r="C31" s="184"/>
      <c r="D31" s="647"/>
      <c r="E31" s="185" t="s">
        <v>958</v>
      </c>
      <c r="F31" s="186">
        <v>1810860.75</v>
      </c>
      <c r="G31" s="186">
        <v>0</v>
      </c>
      <c r="H31" s="186">
        <v>1776654.41</v>
      </c>
      <c r="I31" s="189">
        <f t="shared" si="2"/>
        <v>34206.340000000084</v>
      </c>
      <c r="J31" s="20">
        <v>0</v>
      </c>
      <c r="K31" s="188">
        <f t="shared" si="3"/>
        <v>34206.340000000084</v>
      </c>
    </row>
    <row r="32" spans="1:11" x14ac:dyDescent="0.2">
      <c r="A32" s="190">
        <v>7729</v>
      </c>
      <c r="B32" s="184">
        <v>2015</v>
      </c>
      <c r="C32" s="184"/>
      <c r="D32" s="647"/>
      <c r="E32" s="185" t="s">
        <v>959</v>
      </c>
      <c r="F32" s="186">
        <v>2520000</v>
      </c>
      <c r="G32" s="186">
        <v>0</v>
      </c>
      <c r="H32" s="186">
        <v>0</v>
      </c>
      <c r="I32" s="189">
        <f t="shared" si="2"/>
        <v>2520000</v>
      </c>
      <c r="J32" s="20">
        <v>0</v>
      </c>
      <c r="K32" s="188">
        <f t="shared" si="3"/>
        <v>2520000</v>
      </c>
    </row>
    <row r="33" spans="1:11" x14ac:dyDescent="0.2">
      <c r="A33" s="190">
        <v>7729</v>
      </c>
      <c r="B33" s="184">
        <v>2015</v>
      </c>
      <c r="C33" s="184"/>
      <c r="D33" s="647"/>
      <c r="E33" s="185" t="s">
        <v>960</v>
      </c>
      <c r="F33" s="186">
        <v>7505300</v>
      </c>
      <c r="G33" s="186">
        <v>0</v>
      </c>
      <c r="H33" s="186">
        <v>7505300</v>
      </c>
      <c r="I33" s="189">
        <f t="shared" si="2"/>
        <v>0</v>
      </c>
      <c r="J33" s="20">
        <v>0</v>
      </c>
      <c r="K33" s="188">
        <f t="shared" si="3"/>
        <v>0</v>
      </c>
    </row>
    <row r="34" spans="1:11" x14ac:dyDescent="0.2">
      <c r="A34" s="190">
        <v>7729</v>
      </c>
      <c r="B34" s="184">
        <v>2016</v>
      </c>
      <c r="C34" s="184"/>
      <c r="D34" s="647"/>
      <c r="E34" s="185" t="s">
        <v>961</v>
      </c>
      <c r="F34" s="186">
        <v>9000000</v>
      </c>
      <c r="G34" s="186">
        <v>0</v>
      </c>
      <c r="H34" s="186">
        <v>0</v>
      </c>
      <c r="I34" s="189">
        <f t="shared" si="2"/>
        <v>9000000</v>
      </c>
      <c r="J34" s="20">
        <v>0</v>
      </c>
      <c r="K34" s="188">
        <f t="shared" si="3"/>
        <v>9000000</v>
      </c>
    </row>
    <row r="35" spans="1:11" x14ac:dyDescent="0.2">
      <c r="A35" s="190">
        <v>7729</v>
      </c>
      <c r="B35" s="184">
        <v>2016</v>
      </c>
      <c r="C35" s="184"/>
      <c r="D35" s="647"/>
      <c r="E35" s="185" t="s">
        <v>962</v>
      </c>
      <c r="F35" s="186">
        <v>0</v>
      </c>
      <c r="G35" s="186">
        <v>0</v>
      </c>
      <c r="H35" s="186">
        <v>0</v>
      </c>
      <c r="I35" s="189">
        <f t="shared" si="2"/>
        <v>0</v>
      </c>
      <c r="J35" s="20">
        <v>0</v>
      </c>
      <c r="K35" s="188">
        <f t="shared" si="3"/>
        <v>0</v>
      </c>
    </row>
    <row r="36" spans="1:11" x14ac:dyDescent="0.2">
      <c r="A36" s="190">
        <v>7729</v>
      </c>
      <c r="B36" s="184">
        <v>2016</v>
      </c>
      <c r="C36" s="184"/>
      <c r="D36" s="647"/>
      <c r="E36" s="185" t="s">
        <v>963</v>
      </c>
      <c r="F36" s="186">
        <v>4500000</v>
      </c>
      <c r="G36" s="186">
        <v>0</v>
      </c>
      <c r="H36" s="186">
        <v>4427667.88</v>
      </c>
      <c r="I36" s="189">
        <f t="shared" si="2"/>
        <v>72332.120000000112</v>
      </c>
      <c r="J36" s="20">
        <v>0</v>
      </c>
      <c r="K36" s="188">
        <f t="shared" si="3"/>
        <v>72332.120000000112</v>
      </c>
    </row>
    <row r="37" spans="1:11" x14ac:dyDescent="0.2">
      <c r="A37" s="190">
        <v>7729</v>
      </c>
      <c r="B37" s="184">
        <v>2016</v>
      </c>
      <c r="C37" s="184"/>
      <c r="D37" s="647"/>
      <c r="E37" s="185" t="s">
        <v>964</v>
      </c>
      <c r="F37" s="186">
        <v>1800000</v>
      </c>
      <c r="G37" s="186">
        <v>0</v>
      </c>
      <c r="H37" s="186">
        <v>0</v>
      </c>
      <c r="I37" s="189">
        <f t="shared" si="2"/>
        <v>1800000</v>
      </c>
      <c r="J37" s="20">
        <v>0</v>
      </c>
      <c r="K37" s="188">
        <f t="shared" si="3"/>
        <v>1800000</v>
      </c>
    </row>
    <row r="38" spans="1:11" x14ac:dyDescent="0.2">
      <c r="A38" s="190">
        <v>7729</v>
      </c>
      <c r="B38" s="184">
        <v>2016</v>
      </c>
      <c r="C38" s="184"/>
      <c r="D38" s="647"/>
      <c r="E38" s="185" t="s">
        <v>965</v>
      </c>
      <c r="F38" s="186">
        <v>2829102</v>
      </c>
      <c r="G38" s="186">
        <v>0</v>
      </c>
      <c r="H38" s="186">
        <v>0</v>
      </c>
      <c r="I38" s="189">
        <f t="shared" si="2"/>
        <v>2829102</v>
      </c>
      <c r="J38" s="20">
        <v>0</v>
      </c>
      <c r="K38" s="188">
        <f t="shared" si="3"/>
        <v>2829102</v>
      </c>
    </row>
    <row r="39" spans="1:11" x14ac:dyDescent="0.2">
      <c r="A39" s="190">
        <v>7729</v>
      </c>
      <c r="B39" s="184">
        <v>2017</v>
      </c>
      <c r="C39" s="184"/>
      <c r="D39" s="647"/>
      <c r="E39" s="185" t="s">
        <v>966</v>
      </c>
      <c r="F39" s="186">
        <v>7501139</v>
      </c>
      <c r="G39" s="186">
        <v>0</v>
      </c>
      <c r="H39" s="186">
        <v>0</v>
      </c>
      <c r="I39" s="189">
        <f t="shared" si="2"/>
        <v>7501139</v>
      </c>
      <c r="J39" s="20">
        <v>0</v>
      </c>
      <c r="K39" s="188">
        <f t="shared" si="3"/>
        <v>7501139</v>
      </c>
    </row>
    <row r="40" spans="1:11" x14ac:dyDescent="0.2">
      <c r="A40" s="190">
        <v>7729</v>
      </c>
      <c r="B40" s="184">
        <v>2017</v>
      </c>
      <c r="C40" s="184"/>
      <c r="D40" s="647"/>
      <c r="E40" s="185" t="s">
        <v>967</v>
      </c>
      <c r="F40" s="186">
        <v>3192642</v>
      </c>
      <c r="G40" s="186">
        <v>0</v>
      </c>
      <c r="H40" s="186">
        <v>3192642</v>
      </c>
      <c r="I40" s="189">
        <f t="shared" si="2"/>
        <v>0</v>
      </c>
      <c r="J40" s="20">
        <v>0</v>
      </c>
      <c r="K40" s="188">
        <f t="shared" si="3"/>
        <v>0</v>
      </c>
    </row>
    <row r="41" spans="1:11" x14ac:dyDescent="0.2">
      <c r="A41" s="190">
        <v>7729</v>
      </c>
      <c r="B41" s="184">
        <v>2017</v>
      </c>
      <c r="C41" s="184"/>
      <c r="D41" s="647"/>
      <c r="E41" s="185" t="s">
        <v>968</v>
      </c>
      <c r="F41" s="186">
        <v>2250000</v>
      </c>
      <c r="G41" s="186">
        <v>0</v>
      </c>
      <c r="H41" s="186">
        <v>2250000</v>
      </c>
      <c r="I41" s="189">
        <f t="shared" si="2"/>
        <v>0</v>
      </c>
      <c r="J41" s="20">
        <v>0</v>
      </c>
      <c r="K41" s="188">
        <f t="shared" si="3"/>
        <v>0</v>
      </c>
    </row>
    <row r="42" spans="1:11" x14ac:dyDescent="0.2">
      <c r="A42" s="190">
        <v>7729</v>
      </c>
      <c r="B42" s="184">
        <v>2017</v>
      </c>
      <c r="C42" s="184"/>
      <c r="D42" s="647"/>
      <c r="E42" s="185" t="s">
        <v>969</v>
      </c>
      <c r="F42" s="186">
        <v>900000</v>
      </c>
      <c r="G42" s="186">
        <v>0</v>
      </c>
      <c r="H42" s="186">
        <v>0</v>
      </c>
      <c r="I42" s="189">
        <f t="shared" si="2"/>
        <v>900000</v>
      </c>
      <c r="J42" s="20">
        <v>0</v>
      </c>
      <c r="K42" s="188">
        <f t="shared" si="3"/>
        <v>900000</v>
      </c>
    </row>
    <row r="43" spans="1:11" x14ac:dyDescent="0.2">
      <c r="A43" s="190">
        <v>7729</v>
      </c>
      <c r="B43" s="184">
        <v>2017</v>
      </c>
      <c r="C43" s="184"/>
      <c r="D43" s="647"/>
      <c r="E43" s="185" t="s">
        <v>970</v>
      </c>
      <c r="F43" s="186">
        <v>900000</v>
      </c>
      <c r="G43" s="186">
        <v>0</v>
      </c>
      <c r="H43" s="186">
        <v>0</v>
      </c>
      <c r="I43" s="189">
        <f t="shared" si="2"/>
        <v>900000</v>
      </c>
      <c r="J43" s="20">
        <v>0</v>
      </c>
      <c r="K43" s="188">
        <f t="shared" si="3"/>
        <v>900000</v>
      </c>
    </row>
    <row r="44" spans="1:11" x14ac:dyDescent="0.2">
      <c r="A44" s="190">
        <v>7729</v>
      </c>
      <c r="B44" s="184">
        <v>2017</v>
      </c>
      <c r="C44" s="184"/>
      <c r="D44" s="647"/>
      <c r="E44" s="185" t="s">
        <v>971</v>
      </c>
      <c r="F44" s="186">
        <v>900000</v>
      </c>
      <c r="G44" s="186">
        <v>0</v>
      </c>
      <c r="H44" s="186">
        <v>0</v>
      </c>
      <c r="I44" s="189">
        <f t="shared" si="2"/>
        <v>900000</v>
      </c>
      <c r="J44" s="20">
        <v>0</v>
      </c>
      <c r="K44" s="188">
        <f t="shared" si="3"/>
        <v>900000</v>
      </c>
    </row>
    <row r="45" spans="1:11" x14ac:dyDescent="0.2">
      <c r="A45" s="190">
        <v>7729</v>
      </c>
      <c r="B45" s="184">
        <v>2017</v>
      </c>
      <c r="C45" s="184"/>
      <c r="D45" s="647"/>
      <c r="E45" s="185" t="s">
        <v>972</v>
      </c>
      <c r="F45" s="186">
        <v>1350000</v>
      </c>
      <c r="G45" s="186">
        <v>0</v>
      </c>
      <c r="H45" s="186">
        <v>1350000</v>
      </c>
      <c r="I45" s="189">
        <f t="shared" si="2"/>
        <v>0</v>
      </c>
      <c r="J45" s="20">
        <v>0</v>
      </c>
      <c r="K45" s="188">
        <f t="shared" si="3"/>
        <v>0</v>
      </c>
    </row>
    <row r="46" spans="1:11" x14ac:dyDescent="0.2">
      <c r="A46" s="190">
        <v>7729</v>
      </c>
      <c r="B46" s="184">
        <v>2017</v>
      </c>
      <c r="C46" s="184"/>
      <c r="D46" s="647"/>
      <c r="E46" s="185" t="s">
        <v>973</v>
      </c>
      <c r="F46" s="186">
        <v>900000</v>
      </c>
      <c r="G46" s="186">
        <v>0</v>
      </c>
      <c r="H46" s="186">
        <v>900000</v>
      </c>
      <c r="I46" s="189">
        <f t="shared" si="2"/>
        <v>0</v>
      </c>
      <c r="J46" s="20">
        <v>0</v>
      </c>
      <c r="K46" s="188">
        <f t="shared" si="3"/>
        <v>0</v>
      </c>
    </row>
    <row r="47" spans="1:11" x14ac:dyDescent="0.2">
      <c r="A47" s="190">
        <v>7729</v>
      </c>
      <c r="B47" s="184">
        <v>2017</v>
      </c>
      <c r="C47" s="184"/>
      <c r="D47" s="647"/>
      <c r="E47" s="185" t="s">
        <v>974</v>
      </c>
      <c r="F47" s="186">
        <v>4500000</v>
      </c>
      <c r="G47" s="186">
        <v>0</v>
      </c>
      <c r="H47" s="186">
        <v>0</v>
      </c>
      <c r="I47" s="189">
        <f t="shared" si="2"/>
        <v>4500000</v>
      </c>
      <c r="J47" s="20">
        <v>0</v>
      </c>
      <c r="K47" s="188">
        <f t="shared" si="3"/>
        <v>4500000</v>
      </c>
    </row>
    <row r="48" spans="1:11" x14ac:dyDescent="0.2">
      <c r="A48" s="190">
        <v>7729</v>
      </c>
      <c r="B48" s="184">
        <v>2017</v>
      </c>
      <c r="C48" s="184"/>
      <c r="D48" s="647"/>
      <c r="E48" s="185" t="s">
        <v>975</v>
      </c>
      <c r="F48" s="186">
        <v>2378810</v>
      </c>
      <c r="G48" s="186">
        <v>0</v>
      </c>
      <c r="H48" s="186">
        <v>2378810</v>
      </c>
      <c r="I48" s="189">
        <f t="shared" si="2"/>
        <v>0</v>
      </c>
      <c r="J48" s="20">
        <v>0</v>
      </c>
      <c r="K48" s="188">
        <f t="shared" si="3"/>
        <v>0</v>
      </c>
    </row>
    <row r="49" spans="1:11" x14ac:dyDescent="0.2">
      <c r="A49" s="190">
        <v>7729</v>
      </c>
      <c r="B49" s="184">
        <v>2017</v>
      </c>
      <c r="C49" s="184"/>
      <c r="D49" s="647"/>
      <c r="E49" s="185" t="s">
        <v>976</v>
      </c>
      <c r="F49" s="186">
        <v>2250000</v>
      </c>
      <c r="G49" s="186">
        <v>0</v>
      </c>
      <c r="H49" s="186">
        <v>2250000</v>
      </c>
      <c r="I49" s="189">
        <f t="shared" si="2"/>
        <v>0</v>
      </c>
      <c r="J49" s="20">
        <v>0</v>
      </c>
      <c r="K49" s="188">
        <f t="shared" si="3"/>
        <v>0</v>
      </c>
    </row>
    <row r="50" spans="1:11" x14ac:dyDescent="0.2">
      <c r="A50" s="190">
        <v>7729</v>
      </c>
      <c r="B50" s="184">
        <v>2018</v>
      </c>
      <c r="C50" s="184"/>
      <c r="D50" s="647"/>
      <c r="E50" s="185" t="s">
        <v>977</v>
      </c>
      <c r="F50" s="186">
        <v>0</v>
      </c>
      <c r="G50" s="186">
        <v>5004072</v>
      </c>
      <c r="H50" s="186">
        <v>0</v>
      </c>
      <c r="I50" s="189">
        <f t="shared" si="2"/>
        <v>5004072</v>
      </c>
      <c r="J50" s="20">
        <v>0</v>
      </c>
      <c r="K50" s="188">
        <f t="shared" si="3"/>
        <v>5004072</v>
      </c>
    </row>
    <row r="51" spans="1:11" x14ac:dyDescent="0.2">
      <c r="A51" s="190">
        <v>7729</v>
      </c>
      <c r="B51" s="184">
        <v>2018</v>
      </c>
      <c r="C51" s="184"/>
      <c r="D51" s="647"/>
      <c r="E51" s="185" t="s">
        <v>978</v>
      </c>
      <c r="F51" s="186">
        <v>0</v>
      </c>
      <c r="G51" s="186">
        <v>3780225</v>
      </c>
      <c r="H51" s="186">
        <v>0</v>
      </c>
      <c r="I51" s="189">
        <f t="shared" si="2"/>
        <v>3780225</v>
      </c>
      <c r="J51" s="20">
        <v>0</v>
      </c>
      <c r="K51" s="188">
        <f t="shared" si="3"/>
        <v>3780225</v>
      </c>
    </row>
    <row r="52" spans="1:11" x14ac:dyDescent="0.2">
      <c r="A52" s="190">
        <v>7729</v>
      </c>
      <c r="B52" s="184">
        <v>2018</v>
      </c>
      <c r="C52" s="184"/>
      <c r="D52" s="647"/>
      <c r="E52" s="185" t="s">
        <v>979</v>
      </c>
      <c r="F52" s="186">
        <v>0</v>
      </c>
      <c r="G52" s="186">
        <v>3150000</v>
      </c>
      <c r="H52" s="186">
        <v>0</v>
      </c>
      <c r="I52" s="189">
        <f t="shared" si="2"/>
        <v>3150000</v>
      </c>
      <c r="J52" s="20">
        <v>0</v>
      </c>
      <c r="K52" s="188">
        <f t="shared" si="3"/>
        <v>3150000</v>
      </c>
    </row>
    <row r="53" spans="1:11" x14ac:dyDescent="0.2">
      <c r="A53" s="190">
        <v>7729</v>
      </c>
      <c r="B53" s="184">
        <v>2018</v>
      </c>
      <c r="C53" s="184"/>
      <c r="D53" s="647"/>
      <c r="E53" s="185" t="s">
        <v>980</v>
      </c>
      <c r="F53" s="186">
        <v>0</v>
      </c>
      <c r="G53" s="186">
        <v>6086117</v>
      </c>
      <c r="H53" s="186">
        <v>0</v>
      </c>
      <c r="I53" s="189">
        <f t="shared" si="2"/>
        <v>6086117</v>
      </c>
      <c r="J53" s="20">
        <v>0</v>
      </c>
      <c r="K53" s="188">
        <f t="shared" si="3"/>
        <v>6086117</v>
      </c>
    </row>
    <row r="54" spans="1:11" x14ac:dyDescent="0.2">
      <c r="A54" s="190"/>
      <c r="B54" s="184"/>
      <c r="C54" s="184"/>
      <c r="D54" s="647"/>
      <c r="E54" s="185" t="s">
        <v>141</v>
      </c>
      <c r="F54" s="186">
        <v>0</v>
      </c>
      <c r="G54" s="186">
        <v>0</v>
      </c>
      <c r="H54" s="186">
        <v>0</v>
      </c>
      <c r="I54" s="189">
        <f t="shared" si="2"/>
        <v>0</v>
      </c>
      <c r="J54" s="20">
        <v>0</v>
      </c>
      <c r="K54" s="188">
        <f t="shared" si="3"/>
        <v>0</v>
      </c>
    </row>
    <row r="55" spans="1:11" x14ac:dyDescent="0.2">
      <c r="A55" s="190"/>
      <c r="B55" s="184"/>
      <c r="C55" s="184"/>
      <c r="D55" s="647"/>
      <c r="E55" s="185" t="s">
        <v>141</v>
      </c>
      <c r="F55" s="186">
        <v>0</v>
      </c>
      <c r="G55" s="186">
        <v>0</v>
      </c>
      <c r="H55" s="186">
        <v>0</v>
      </c>
      <c r="I55" s="189">
        <f t="shared" si="2"/>
        <v>0</v>
      </c>
      <c r="J55" s="20">
        <v>0</v>
      </c>
      <c r="K55" s="188">
        <f t="shared" si="3"/>
        <v>0</v>
      </c>
    </row>
    <row r="56" spans="1:11" x14ac:dyDescent="0.2">
      <c r="A56" s="190"/>
      <c r="B56" s="184"/>
      <c r="C56" s="184"/>
      <c r="D56" s="647"/>
      <c r="E56" s="185" t="s">
        <v>141</v>
      </c>
      <c r="F56" s="186">
        <v>0</v>
      </c>
      <c r="G56" s="186">
        <v>0</v>
      </c>
      <c r="H56" s="186">
        <v>0</v>
      </c>
      <c r="I56" s="189">
        <f t="shared" si="2"/>
        <v>0</v>
      </c>
      <c r="J56" s="20">
        <v>0</v>
      </c>
      <c r="K56" s="188">
        <f t="shared" si="3"/>
        <v>0</v>
      </c>
    </row>
    <row r="57" spans="1:11" x14ac:dyDescent="0.2">
      <c r="A57" s="190"/>
      <c r="B57" s="184"/>
      <c r="C57" s="184"/>
      <c r="D57" s="647"/>
      <c r="E57" s="185" t="s">
        <v>141</v>
      </c>
      <c r="F57" s="186">
        <v>0</v>
      </c>
      <c r="G57" s="186">
        <v>0</v>
      </c>
      <c r="H57" s="186">
        <v>0</v>
      </c>
      <c r="I57" s="189">
        <f t="shared" si="2"/>
        <v>0</v>
      </c>
      <c r="J57" s="20">
        <v>0</v>
      </c>
      <c r="K57" s="188">
        <f t="shared" si="3"/>
        <v>0</v>
      </c>
    </row>
    <row r="58" spans="1:11" x14ac:dyDescent="0.2">
      <c r="A58" s="190"/>
      <c r="B58" s="184"/>
      <c r="C58" s="184"/>
      <c r="D58" s="647"/>
      <c r="E58" s="185" t="s">
        <v>141</v>
      </c>
      <c r="F58" s="186">
        <v>0</v>
      </c>
      <c r="G58" s="186">
        <v>0</v>
      </c>
      <c r="H58" s="186">
        <v>0</v>
      </c>
      <c r="I58" s="189">
        <f t="shared" si="2"/>
        <v>0</v>
      </c>
      <c r="J58" s="20">
        <v>0</v>
      </c>
      <c r="K58" s="188">
        <f t="shared" si="3"/>
        <v>0</v>
      </c>
    </row>
    <row r="59" spans="1:11" x14ac:dyDescent="0.2">
      <c r="A59" s="190"/>
      <c r="B59" s="184"/>
      <c r="C59" s="184"/>
      <c r="D59" s="647"/>
      <c r="E59" s="185" t="s">
        <v>141</v>
      </c>
      <c r="F59" s="186">
        <v>0</v>
      </c>
      <c r="G59" s="186">
        <v>0</v>
      </c>
      <c r="H59" s="186">
        <v>0</v>
      </c>
      <c r="I59" s="189">
        <f t="shared" si="2"/>
        <v>0</v>
      </c>
      <c r="J59" s="20">
        <v>0</v>
      </c>
      <c r="K59" s="188">
        <f t="shared" si="3"/>
        <v>0</v>
      </c>
    </row>
    <row r="60" spans="1:11" x14ac:dyDescent="0.2">
      <c r="A60" s="190"/>
      <c r="B60" s="184"/>
      <c r="C60" s="184"/>
      <c r="D60" s="647"/>
      <c r="E60" s="185" t="s">
        <v>141</v>
      </c>
      <c r="F60" s="186">
        <v>0</v>
      </c>
      <c r="G60" s="186">
        <v>0</v>
      </c>
      <c r="H60" s="186">
        <v>0</v>
      </c>
      <c r="I60" s="189">
        <f t="shared" si="2"/>
        <v>0</v>
      </c>
      <c r="J60" s="20">
        <v>0</v>
      </c>
      <c r="K60" s="188">
        <f t="shared" si="3"/>
        <v>0</v>
      </c>
    </row>
    <row r="61" spans="1:11" x14ac:dyDescent="0.2">
      <c r="A61" s="190"/>
      <c r="B61" s="184"/>
      <c r="C61" s="184"/>
      <c r="D61" s="647"/>
      <c r="E61" s="185" t="s">
        <v>141</v>
      </c>
      <c r="F61" s="186">
        <v>0</v>
      </c>
      <c r="G61" s="186">
        <v>0</v>
      </c>
      <c r="H61" s="186">
        <v>0</v>
      </c>
      <c r="I61" s="189">
        <f t="shared" si="2"/>
        <v>0</v>
      </c>
      <c r="J61" s="20">
        <v>0</v>
      </c>
      <c r="K61" s="188">
        <f t="shared" si="3"/>
        <v>0</v>
      </c>
    </row>
    <row r="62" spans="1:11" x14ac:dyDescent="0.2">
      <c r="A62" s="190"/>
      <c r="B62" s="184"/>
      <c r="C62" s="184"/>
      <c r="D62" s="647"/>
      <c r="E62" s="185" t="s">
        <v>141</v>
      </c>
      <c r="F62" s="186">
        <v>0</v>
      </c>
      <c r="G62" s="186">
        <v>0</v>
      </c>
      <c r="H62" s="186">
        <v>0</v>
      </c>
      <c r="I62" s="189">
        <f t="shared" si="2"/>
        <v>0</v>
      </c>
      <c r="J62" s="20">
        <v>0</v>
      </c>
      <c r="K62" s="188">
        <f t="shared" si="3"/>
        <v>0</v>
      </c>
    </row>
    <row r="63" spans="1:11" x14ac:dyDescent="0.2">
      <c r="A63" s="190"/>
      <c r="B63" s="184"/>
      <c r="C63" s="184"/>
      <c r="D63" s="647"/>
      <c r="E63" s="185" t="s">
        <v>141</v>
      </c>
      <c r="F63" s="186">
        <v>0</v>
      </c>
      <c r="G63" s="186">
        <v>0</v>
      </c>
      <c r="H63" s="186">
        <v>0</v>
      </c>
      <c r="I63" s="189">
        <f t="shared" si="2"/>
        <v>0</v>
      </c>
      <c r="J63" s="20">
        <v>0</v>
      </c>
      <c r="K63" s="188">
        <f t="shared" si="3"/>
        <v>0</v>
      </c>
    </row>
    <row r="64" spans="1:11" x14ac:dyDescent="0.2">
      <c r="A64" s="190"/>
      <c r="B64" s="184"/>
      <c r="C64" s="184"/>
      <c r="D64" s="647"/>
      <c r="E64" s="185" t="s">
        <v>141</v>
      </c>
      <c r="F64" s="186">
        <v>0</v>
      </c>
      <c r="G64" s="186">
        <v>0</v>
      </c>
      <c r="H64" s="186">
        <v>0</v>
      </c>
      <c r="I64" s="189">
        <f t="shared" si="2"/>
        <v>0</v>
      </c>
      <c r="J64" s="20">
        <v>0</v>
      </c>
      <c r="K64" s="188">
        <f t="shared" si="3"/>
        <v>0</v>
      </c>
    </row>
    <row r="65" spans="1:11" x14ac:dyDescent="0.2">
      <c r="A65" s="190"/>
      <c r="B65" s="184"/>
      <c r="C65" s="184"/>
      <c r="D65" s="647"/>
      <c r="E65" s="185" t="s">
        <v>141</v>
      </c>
      <c r="F65" s="186">
        <v>0</v>
      </c>
      <c r="G65" s="186">
        <v>0</v>
      </c>
      <c r="H65" s="186">
        <v>0</v>
      </c>
      <c r="I65" s="189">
        <f t="shared" si="2"/>
        <v>0</v>
      </c>
      <c r="J65" s="20">
        <v>0</v>
      </c>
      <c r="K65" s="188">
        <f t="shared" si="3"/>
        <v>0</v>
      </c>
    </row>
    <row r="66" spans="1:11" x14ac:dyDescent="0.2">
      <c r="A66" s="190"/>
      <c r="B66" s="184"/>
      <c r="C66" s="184"/>
      <c r="D66" s="647"/>
      <c r="E66" s="185" t="s">
        <v>141</v>
      </c>
      <c r="F66" s="186">
        <v>0</v>
      </c>
      <c r="G66" s="186">
        <v>0</v>
      </c>
      <c r="H66" s="186">
        <v>0</v>
      </c>
      <c r="I66" s="189">
        <f t="shared" si="2"/>
        <v>0</v>
      </c>
      <c r="J66" s="20">
        <v>0</v>
      </c>
      <c r="K66" s="188">
        <f t="shared" si="3"/>
        <v>0</v>
      </c>
    </row>
    <row r="67" spans="1:11" x14ac:dyDescent="0.2">
      <c r="A67" s="190"/>
      <c r="B67" s="184"/>
      <c r="C67" s="184"/>
      <c r="D67" s="647"/>
      <c r="E67" s="185" t="s">
        <v>141</v>
      </c>
      <c r="F67" s="186">
        <v>0</v>
      </c>
      <c r="G67" s="186">
        <v>0</v>
      </c>
      <c r="H67" s="186">
        <v>0</v>
      </c>
      <c r="I67" s="189">
        <f t="shared" si="2"/>
        <v>0</v>
      </c>
      <c r="J67" s="20">
        <v>0</v>
      </c>
      <c r="K67" s="188">
        <f t="shared" si="3"/>
        <v>0</v>
      </c>
    </row>
    <row r="68" spans="1:11" x14ac:dyDescent="0.2">
      <c r="A68" s="190"/>
      <c r="B68" s="184"/>
      <c r="C68" s="184"/>
      <c r="D68" s="647"/>
      <c r="E68" s="185" t="s">
        <v>141</v>
      </c>
      <c r="F68" s="186">
        <v>0</v>
      </c>
      <c r="G68" s="186">
        <v>0</v>
      </c>
      <c r="H68" s="186">
        <v>0</v>
      </c>
      <c r="I68" s="189">
        <f t="shared" si="2"/>
        <v>0</v>
      </c>
      <c r="J68" s="20">
        <v>0</v>
      </c>
      <c r="K68" s="188">
        <f t="shared" si="3"/>
        <v>0</v>
      </c>
    </row>
    <row r="69" spans="1:11" x14ac:dyDescent="0.2">
      <c r="A69" s="190"/>
      <c r="B69" s="184"/>
      <c r="C69" s="184"/>
      <c r="D69" s="647"/>
      <c r="E69" s="185" t="s">
        <v>141</v>
      </c>
      <c r="F69" s="186">
        <v>0</v>
      </c>
      <c r="G69" s="186">
        <v>0</v>
      </c>
      <c r="H69" s="186">
        <v>0</v>
      </c>
      <c r="I69" s="189">
        <f t="shared" si="2"/>
        <v>0</v>
      </c>
      <c r="J69" s="20">
        <v>0</v>
      </c>
      <c r="K69" s="188">
        <f t="shared" si="3"/>
        <v>0</v>
      </c>
    </row>
    <row r="70" spans="1:11" x14ac:dyDescent="0.2">
      <c r="A70" s="190"/>
      <c r="B70" s="184"/>
      <c r="C70" s="184"/>
      <c r="D70" s="647"/>
      <c r="E70" s="185" t="s">
        <v>141</v>
      </c>
      <c r="F70" s="186">
        <v>0</v>
      </c>
      <c r="G70" s="186">
        <v>0</v>
      </c>
      <c r="H70" s="186">
        <v>0</v>
      </c>
      <c r="I70" s="189">
        <f t="shared" si="2"/>
        <v>0</v>
      </c>
      <c r="J70" s="20">
        <v>0</v>
      </c>
      <c r="K70" s="188">
        <f t="shared" si="3"/>
        <v>0</v>
      </c>
    </row>
    <row r="71" spans="1:11" x14ac:dyDescent="0.2">
      <c r="A71" s="190"/>
      <c r="B71" s="184"/>
      <c r="C71" s="184"/>
      <c r="D71" s="647"/>
      <c r="E71" s="185" t="s">
        <v>141</v>
      </c>
      <c r="F71" s="186">
        <v>0</v>
      </c>
      <c r="G71" s="186">
        <v>0</v>
      </c>
      <c r="H71" s="186">
        <v>0</v>
      </c>
      <c r="I71" s="189">
        <f t="shared" si="2"/>
        <v>0</v>
      </c>
      <c r="J71" s="20">
        <v>0</v>
      </c>
      <c r="K71" s="188">
        <f t="shared" si="3"/>
        <v>0</v>
      </c>
    </row>
    <row r="72" spans="1:11" x14ac:dyDescent="0.2">
      <c r="A72" s="190"/>
      <c r="B72" s="184"/>
      <c r="C72" s="184"/>
      <c r="D72" s="647"/>
      <c r="E72" s="185" t="s">
        <v>141</v>
      </c>
      <c r="F72" s="186">
        <v>0</v>
      </c>
      <c r="G72" s="186">
        <v>0</v>
      </c>
      <c r="H72" s="186">
        <v>0</v>
      </c>
      <c r="I72" s="189">
        <f t="shared" si="2"/>
        <v>0</v>
      </c>
      <c r="J72" s="20">
        <v>0</v>
      </c>
      <c r="K72" s="188">
        <f t="shared" si="3"/>
        <v>0</v>
      </c>
    </row>
    <row r="73" spans="1:11" x14ac:dyDescent="0.2">
      <c r="A73" s="190"/>
      <c r="B73" s="184"/>
      <c r="C73" s="184"/>
      <c r="D73" s="647"/>
      <c r="E73" s="185" t="s">
        <v>141</v>
      </c>
      <c r="F73" s="186">
        <v>0</v>
      </c>
      <c r="G73" s="186">
        <v>0</v>
      </c>
      <c r="H73" s="186">
        <v>0</v>
      </c>
      <c r="I73" s="189">
        <f t="shared" si="2"/>
        <v>0</v>
      </c>
      <c r="J73" s="20">
        <v>0</v>
      </c>
      <c r="K73" s="188">
        <f t="shared" si="3"/>
        <v>0</v>
      </c>
    </row>
    <row r="74" spans="1:11" x14ac:dyDescent="0.2">
      <c r="A74" s="190"/>
      <c r="B74" s="184"/>
      <c r="C74" s="184"/>
      <c r="D74" s="647"/>
      <c r="E74" s="185" t="s">
        <v>141</v>
      </c>
      <c r="F74" s="186">
        <v>0</v>
      </c>
      <c r="G74" s="186">
        <v>0</v>
      </c>
      <c r="H74" s="186">
        <v>0</v>
      </c>
      <c r="I74" s="189">
        <f t="shared" si="2"/>
        <v>0</v>
      </c>
      <c r="J74" s="20">
        <v>0</v>
      </c>
      <c r="K74" s="188">
        <f t="shared" si="3"/>
        <v>0</v>
      </c>
    </row>
    <row r="75" spans="1:11" x14ac:dyDescent="0.2">
      <c r="A75" s="190"/>
      <c r="B75" s="184"/>
      <c r="C75" s="184"/>
      <c r="D75" s="647"/>
      <c r="E75" s="185" t="s">
        <v>141</v>
      </c>
      <c r="F75" s="186">
        <v>0</v>
      </c>
      <c r="G75" s="186">
        <v>0</v>
      </c>
      <c r="H75" s="186">
        <v>0</v>
      </c>
      <c r="I75" s="189">
        <f t="shared" si="2"/>
        <v>0</v>
      </c>
      <c r="J75" s="20">
        <v>0</v>
      </c>
      <c r="K75" s="188">
        <f t="shared" si="3"/>
        <v>0</v>
      </c>
    </row>
    <row r="76" spans="1:11" x14ac:dyDescent="0.2">
      <c r="A76" s="190"/>
      <c r="B76" s="184"/>
      <c r="C76" s="184"/>
      <c r="D76" s="647"/>
      <c r="E76" s="185" t="s">
        <v>141</v>
      </c>
      <c r="F76" s="186">
        <v>0</v>
      </c>
      <c r="G76" s="186">
        <v>0</v>
      </c>
      <c r="H76" s="186">
        <v>0</v>
      </c>
      <c r="I76" s="189">
        <f t="shared" ref="I76:I103" si="4">+F76+G76-H76</f>
        <v>0</v>
      </c>
      <c r="J76" s="20">
        <v>0</v>
      </c>
      <c r="K76" s="188">
        <f t="shared" ref="K76:K103" si="5">+I76+J76</f>
        <v>0</v>
      </c>
    </row>
    <row r="77" spans="1:11" x14ac:dyDescent="0.2">
      <c r="A77" s="190"/>
      <c r="B77" s="184"/>
      <c r="C77" s="184"/>
      <c r="D77" s="647"/>
      <c r="E77" s="185" t="s">
        <v>141</v>
      </c>
      <c r="F77" s="186">
        <v>0</v>
      </c>
      <c r="G77" s="186">
        <v>0</v>
      </c>
      <c r="H77" s="186">
        <v>0</v>
      </c>
      <c r="I77" s="189">
        <f t="shared" si="4"/>
        <v>0</v>
      </c>
      <c r="J77" s="20">
        <v>0</v>
      </c>
      <c r="K77" s="188">
        <f t="shared" si="5"/>
        <v>0</v>
      </c>
    </row>
    <row r="78" spans="1:11" x14ac:dyDescent="0.2">
      <c r="A78" s="190"/>
      <c r="B78" s="184"/>
      <c r="C78" s="184"/>
      <c r="D78" s="647"/>
      <c r="E78" s="185" t="s">
        <v>141</v>
      </c>
      <c r="F78" s="186">
        <v>0</v>
      </c>
      <c r="G78" s="186">
        <v>0</v>
      </c>
      <c r="H78" s="186">
        <v>0</v>
      </c>
      <c r="I78" s="189">
        <f t="shared" si="4"/>
        <v>0</v>
      </c>
      <c r="J78" s="20">
        <v>0</v>
      </c>
      <c r="K78" s="188">
        <f t="shared" si="5"/>
        <v>0</v>
      </c>
    </row>
    <row r="79" spans="1:11" x14ac:dyDescent="0.2">
      <c r="A79" s="190"/>
      <c r="B79" s="184"/>
      <c r="C79" s="184"/>
      <c r="D79" s="647"/>
      <c r="E79" s="185" t="s">
        <v>141</v>
      </c>
      <c r="F79" s="186">
        <v>0</v>
      </c>
      <c r="G79" s="186">
        <v>0</v>
      </c>
      <c r="H79" s="186">
        <v>0</v>
      </c>
      <c r="I79" s="189">
        <f t="shared" si="4"/>
        <v>0</v>
      </c>
      <c r="J79" s="20">
        <v>0</v>
      </c>
      <c r="K79" s="188">
        <f t="shared" si="5"/>
        <v>0</v>
      </c>
    </row>
    <row r="80" spans="1:11" x14ac:dyDescent="0.2">
      <c r="A80" s="190"/>
      <c r="B80" s="184"/>
      <c r="C80" s="184"/>
      <c r="D80" s="647"/>
      <c r="E80" s="185" t="s">
        <v>141</v>
      </c>
      <c r="F80" s="186">
        <v>0</v>
      </c>
      <c r="G80" s="186">
        <v>0</v>
      </c>
      <c r="H80" s="186">
        <v>0</v>
      </c>
      <c r="I80" s="189">
        <f t="shared" si="4"/>
        <v>0</v>
      </c>
      <c r="J80" s="20">
        <v>0</v>
      </c>
      <c r="K80" s="188">
        <f t="shared" si="5"/>
        <v>0</v>
      </c>
    </row>
    <row r="81" spans="1:11" x14ac:dyDescent="0.2">
      <c r="A81" s="190"/>
      <c r="B81" s="184"/>
      <c r="C81" s="184"/>
      <c r="D81" s="647"/>
      <c r="E81" s="185" t="s">
        <v>141</v>
      </c>
      <c r="F81" s="186">
        <v>0</v>
      </c>
      <c r="G81" s="186">
        <v>0</v>
      </c>
      <c r="H81" s="186">
        <v>0</v>
      </c>
      <c r="I81" s="189">
        <f t="shared" si="4"/>
        <v>0</v>
      </c>
      <c r="J81" s="20">
        <v>0</v>
      </c>
      <c r="K81" s="188">
        <f t="shared" si="5"/>
        <v>0</v>
      </c>
    </row>
    <row r="82" spans="1:11" x14ac:dyDescent="0.2">
      <c r="A82" s="190"/>
      <c r="B82" s="184"/>
      <c r="C82" s="184"/>
      <c r="D82" s="647"/>
      <c r="E82" s="185" t="s">
        <v>141</v>
      </c>
      <c r="F82" s="186">
        <v>0</v>
      </c>
      <c r="G82" s="186">
        <v>0</v>
      </c>
      <c r="H82" s="186">
        <v>0</v>
      </c>
      <c r="I82" s="189">
        <f t="shared" si="4"/>
        <v>0</v>
      </c>
      <c r="J82" s="20">
        <v>0</v>
      </c>
      <c r="K82" s="188">
        <f t="shared" si="5"/>
        <v>0</v>
      </c>
    </row>
    <row r="83" spans="1:11" x14ac:dyDescent="0.2">
      <c r="A83" s="190"/>
      <c r="B83" s="184"/>
      <c r="C83" s="184"/>
      <c r="D83" s="647"/>
      <c r="E83" s="185" t="s">
        <v>141</v>
      </c>
      <c r="F83" s="186">
        <v>0</v>
      </c>
      <c r="G83" s="186">
        <v>0</v>
      </c>
      <c r="H83" s="186">
        <v>0</v>
      </c>
      <c r="I83" s="189">
        <f t="shared" si="4"/>
        <v>0</v>
      </c>
      <c r="J83" s="20">
        <v>0</v>
      </c>
      <c r="K83" s="188">
        <f t="shared" si="5"/>
        <v>0</v>
      </c>
    </row>
    <row r="84" spans="1:11" x14ac:dyDescent="0.2">
      <c r="A84" s="190"/>
      <c r="B84" s="184"/>
      <c r="C84" s="184"/>
      <c r="D84" s="647"/>
      <c r="E84" s="185" t="s">
        <v>141</v>
      </c>
      <c r="F84" s="186">
        <v>0</v>
      </c>
      <c r="G84" s="186">
        <v>0</v>
      </c>
      <c r="H84" s="186">
        <v>0</v>
      </c>
      <c r="I84" s="189">
        <f t="shared" si="4"/>
        <v>0</v>
      </c>
      <c r="J84" s="20">
        <v>0</v>
      </c>
      <c r="K84" s="188">
        <f t="shared" si="5"/>
        <v>0</v>
      </c>
    </row>
    <row r="85" spans="1:11" x14ac:dyDescent="0.2">
      <c r="A85" s="190"/>
      <c r="B85" s="184"/>
      <c r="C85" s="184"/>
      <c r="D85" s="647"/>
      <c r="E85" s="185" t="s">
        <v>141</v>
      </c>
      <c r="F85" s="186">
        <v>0</v>
      </c>
      <c r="G85" s="186">
        <v>0</v>
      </c>
      <c r="H85" s="186">
        <v>0</v>
      </c>
      <c r="I85" s="189">
        <f t="shared" si="4"/>
        <v>0</v>
      </c>
      <c r="J85" s="20">
        <v>0</v>
      </c>
      <c r="K85" s="188">
        <f t="shared" si="5"/>
        <v>0</v>
      </c>
    </row>
    <row r="86" spans="1:11" x14ac:dyDescent="0.2">
      <c r="A86" s="190"/>
      <c r="B86" s="184"/>
      <c r="C86" s="184"/>
      <c r="D86" s="647"/>
      <c r="E86" s="185" t="s">
        <v>141</v>
      </c>
      <c r="F86" s="186">
        <v>0</v>
      </c>
      <c r="G86" s="186">
        <v>0</v>
      </c>
      <c r="H86" s="186">
        <v>0</v>
      </c>
      <c r="I86" s="189">
        <f t="shared" si="4"/>
        <v>0</v>
      </c>
      <c r="J86" s="20">
        <v>0</v>
      </c>
      <c r="K86" s="188">
        <f t="shared" si="5"/>
        <v>0</v>
      </c>
    </row>
    <row r="87" spans="1:11" x14ac:dyDescent="0.2">
      <c r="A87" s="190"/>
      <c r="B87" s="184"/>
      <c r="C87" s="184"/>
      <c r="D87" s="647"/>
      <c r="E87" s="185" t="s">
        <v>141</v>
      </c>
      <c r="F87" s="186">
        <v>0</v>
      </c>
      <c r="G87" s="186">
        <v>0</v>
      </c>
      <c r="H87" s="186">
        <v>0</v>
      </c>
      <c r="I87" s="189">
        <f t="shared" si="4"/>
        <v>0</v>
      </c>
      <c r="J87" s="20">
        <v>0</v>
      </c>
      <c r="K87" s="188">
        <f t="shared" si="5"/>
        <v>0</v>
      </c>
    </row>
    <row r="88" spans="1:11" x14ac:dyDescent="0.2">
      <c r="A88" s="190"/>
      <c r="B88" s="184"/>
      <c r="C88" s="184"/>
      <c r="D88" s="647"/>
      <c r="E88" s="185" t="s">
        <v>141</v>
      </c>
      <c r="F88" s="186">
        <v>0</v>
      </c>
      <c r="G88" s="186">
        <v>0</v>
      </c>
      <c r="H88" s="186">
        <v>0</v>
      </c>
      <c r="I88" s="189">
        <f t="shared" si="4"/>
        <v>0</v>
      </c>
      <c r="J88" s="20">
        <v>0</v>
      </c>
      <c r="K88" s="188">
        <f t="shared" si="5"/>
        <v>0</v>
      </c>
    </row>
    <row r="89" spans="1:11" x14ac:dyDescent="0.2">
      <c r="A89" s="190"/>
      <c r="B89" s="184"/>
      <c r="C89" s="184"/>
      <c r="D89" s="647"/>
      <c r="E89" s="185" t="s">
        <v>141</v>
      </c>
      <c r="F89" s="186">
        <v>0</v>
      </c>
      <c r="G89" s="186">
        <v>0</v>
      </c>
      <c r="H89" s="186">
        <v>0</v>
      </c>
      <c r="I89" s="189">
        <f t="shared" si="4"/>
        <v>0</v>
      </c>
      <c r="J89" s="20">
        <v>0</v>
      </c>
      <c r="K89" s="188">
        <f t="shared" si="5"/>
        <v>0</v>
      </c>
    </row>
    <row r="90" spans="1:11" x14ac:dyDescent="0.2">
      <c r="A90" s="190"/>
      <c r="B90" s="184"/>
      <c r="C90" s="184"/>
      <c r="D90" s="647"/>
      <c r="E90" s="185" t="s">
        <v>141</v>
      </c>
      <c r="F90" s="186">
        <v>0</v>
      </c>
      <c r="G90" s="186">
        <v>0</v>
      </c>
      <c r="H90" s="186">
        <v>0</v>
      </c>
      <c r="I90" s="189">
        <f t="shared" si="4"/>
        <v>0</v>
      </c>
      <c r="J90" s="20">
        <v>0</v>
      </c>
      <c r="K90" s="188">
        <f t="shared" si="5"/>
        <v>0</v>
      </c>
    </row>
    <row r="91" spans="1:11" x14ac:dyDescent="0.2">
      <c r="A91" s="190"/>
      <c r="B91" s="184"/>
      <c r="C91" s="184"/>
      <c r="D91" s="647"/>
      <c r="E91" s="185" t="s">
        <v>141</v>
      </c>
      <c r="F91" s="186">
        <v>0</v>
      </c>
      <c r="G91" s="186">
        <v>0</v>
      </c>
      <c r="H91" s="186">
        <v>0</v>
      </c>
      <c r="I91" s="189">
        <f t="shared" si="4"/>
        <v>0</v>
      </c>
      <c r="J91" s="20">
        <v>0</v>
      </c>
      <c r="K91" s="188">
        <f t="shared" si="5"/>
        <v>0</v>
      </c>
    </row>
    <row r="92" spans="1:11" x14ac:dyDescent="0.2">
      <c r="A92" s="190"/>
      <c r="B92" s="184"/>
      <c r="C92" s="184"/>
      <c r="D92" s="647"/>
      <c r="E92" s="185" t="s">
        <v>141</v>
      </c>
      <c r="F92" s="186">
        <v>0</v>
      </c>
      <c r="G92" s="186">
        <v>0</v>
      </c>
      <c r="H92" s="186">
        <v>0</v>
      </c>
      <c r="I92" s="189">
        <f t="shared" si="4"/>
        <v>0</v>
      </c>
      <c r="J92" s="20">
        <v>0</v>
      </c>
      <c r="K92" s="188">
        <f t="shared" si="5"/>
        <v>0</v>
      </c>
    </row>
    <row r="93" spans="1:11" x14ac:dyDescent="0.2">
      <c r="A93" s="190"/>
      <c r="B93" s="184"/>
      <c r="C93" s="184"/>
      <c r="D93" s="647"/>
      <c r="E93" s="185" t="s">
        <v>141</v>
      </c>
      <c r="F93" s="186">
        <v>0</v>
      </c>
      <c r="G93" s="186">
        <v>0</v>
      </c>
      <c r="H93" s="186">
        <v>0</v>
      </c>
      <c r="I93" s="189">
        <f t="shared" si="4"/>
        <v>0</v>
      </c>
      <c r="J93" s="20">
        <v>0</v>
      </c>
      <c r="K93" s="188">
        <f t="shared" si="5"/>
        <v>0</v>
      </c>
    </row>
    <row r="94" spans="1:11" x14ac:dyDescent="0.2">
      <c r="A94" s="190"/>
      <c r="B94" s="184"/>
      <c r="C94" s="184"/>
      <c r="D94" s="647"/>
      <c r="E94" s="185" t="s">
        <v>141</v>
      </c>
      <c r="F94" s="186">
        <v>0</v>
      </c>
      <c r="G94" s="186">
        <v>0</v>
      </c>
      <c r="H94" s="186">
        <v>0</v>
      </c>
      <c r="I94" s="189">
        <f t="shared" si="4"/>
        <v>0</v>
      </c>
      <c r="J94" s="20">
        <v>0</v>
      </c>
      <c r="K94" s="188">
        <f t="shared" si="5"/>
        <v>0</v>
      </c>
    </row>
    <row r="95" spans="1:11" x14ac:dyDescent="0.2">
      <c r="A95" s="190"/>
      <c r="B95" s="184"/>
      <c r="C95" s="184"/>
      <c r="D95" s="647"/>
      <c r="E95" s="185" t="s">
        <v>141</v>
      </c>
      <c r="F95" s="186">
        <v>0</v>
      </c>
      <c r="G95" s="186">
        <v>0</v>
      </c>
      <c r="H95" s="186">
        <v>0</v>
      </c>
      <c r="I95" s="189">
        <f t="shared" si="4"/>
        <v>0</v>
      </c>
      <c r="J95" s="20">
        <v>0</v>
      </c>
      <c r="K95" s="188">
        <f t="shared" si="5"/>
        <v>0</v>
      </c>
    </row>
    <row r="96" spans="1:11" x14ac:dyDescent="0.2">
      <c r="A96" s="190"/>
      <c r="B96" s="184"/>
      <c r="C96" s="184"/>
      <c r="D96" s="647"/>
      <c r="E96" s="185" t="s">
        <v>141</v>
      </c>
      <c r="F96" s="186">
        <v>0</v>
      </c>
      <c r="G96" s="186">
        <v>0</v>
      </c>
      <c r="H96" s="186">
        <v>0</v>
      </c>
      <c r="I96" s="189">
        <f t="shared" si="4"/>
        <v>0</v>
      </c>
      <c r="J96" s="20">
        <v>0</v>
      </c>
      <c r="K96" s="188">
        <f t="shared" si="5"/>
        <v>0</v>
      </c>
    </row>
    <row r="97" spans="1:11" x14ac:dyDescent="0.2">
      <c r="A97" s="190"/>
      <c r="B97" s="184"/>
      <c r="C97" s="184"/>
      <c r="D97" s="647"/>
      <c r="E97" s="185" t="s">
        <v>141</v>
      </c>
      <c r="F97" s="186">
        <v>0</v>
      </c>
      <c r="G97" s="186">
        <v>0</v>
      </c>
      <c r="H97" s="186">
        <v>0</v>
      </c>
      <c r="I97" s="189">
        <f t="shared" si="4"/>
        <v>0</v>
      </c>
      <c r="J97" s="20">
        <v>0</v>
      </c>
      <c r="K97" s="188">
        <f t="shared" si="5"/>
        <v>0</v>
      </c>
    </row>
    <row r="98" spans="1:11" x14ac:dyDescent="0.2">
      <c r="A98" s="190"/>
      <c r="B98" s="184"/>
      <c r="C98" s="184"/>
      <c r="D98" s="647"/>
      <c r="E98" s="185" t="s">
        <v>141</v>
      </c>
      <c r="F98" s="186">
        <v>0</v>
      </c>
      <c r="G98" s="186">
        <v>0</v>
      </c>
      <c r="H98" s="186">
        <v>0</v>
      </c>
      <c r="I98" s="189">
        <f t="shared" si="4"/>
        <v>0</v>
      </c>
      <c r="J98" s="20">
        <v>0</v>
      </c>
      <c r="K98" s="188">
        <f t="shared" si="5"/>
        <v>0</v>
      </c>
    </row>
    <row r="99" spans="1:11" x14ac:dyDescent="0.2">
      <c r="A99" s="190"/>
      <c r="B99" s="184"/>
      <c r="C99" s="184"/>
      <c r="D99" s="647"/>
      <c r="E99" s="185" t="s">
        <v>141</v>
      </c>
      <c r="F99" s="186">
        <v>0</v>
      </c>
      <c r="G99" s="186">
        <v>0</v>
      </c>
      <c r="H99" s="186">
        <v>0</v>
      </c>
      <c r="I99" s="189">
        <f t="shared" si="4"/>
        <v>0</v>
      </c>
      <c r="J99" s="20">
        <v>0</v>
      </c>
      <c r="K99" s="188">
        <f t="shared" si="5"/>
        <v>0</v>
      </c>
    </row>
    <row r="100" spans="1:11" x14ac:dyDescent="0.2">
      <c r="A100" s="190"/>
      <c r="B100" s="184"/>
      <c r="C100" s="184"/>
      <c r="D100" s="647"/>
      <c r="E100" s="185" t="s">
        <v>141</v>
      </c>
      <c r="F100" s="186">
        <v>0</v>
      </c>
      <c r="G100" s="186">
        <v>0</v>
      </c>
      <c r="H100" s="186">
        <v>0</v>
      </c>
      <c r="I100" s="189">
        <f t="shared" si="4"/>
        <v>0</v>
      </c>
      <c r="J100" s="20">
        <v>0</v>
      </c>
      <c r="K100" s="188">
        <f t="shared" si="5"/>
        <v>0</v>
      </c>
    </row>
    <row r="101" spans="1:11" x14ac:dyDescent="0.2">
      <c r="A101" s="190"/>
      <c r="B101" s="184"/>
      <c r="C101" s="184"/>
      <c r="D101" s="647"/>
      <c r="E101" s="185" t="s">
        <v>141</v>
      </c>
      <c r="F101" s="186">
        <v>0</v>
      </c>
      <c r="G101" s="186">
        <v>0</v>
      </c>
      <c r="H101" s="186">
        <v>0</v>
      </c>
      <c r="I101" s="189">
        <f t="shared" si="4"/>
        <v>0</v>
      </c>
      <c r="J101" s="20">
        <v>0</v>
      </c>
      <c r="K101" s="188">
        <f t="shared" si="5"/>
        <v>0</v>
      </c>
    </row>
    <row r="102" spans="1:11" x14ac:dyDescent="0.2">
      <c r="A102" s="190"/>
      <c r="B102" s="184"/>
      <c r="C102" s="184"/>
      <c r="D102" s="647"/>
      <c r="E102" s="185" t="s">
        <v>141</v>
      </c>
      <c r="F102" s="186">
        <v>0</v>
      </c>
      <c r="G102" s="186">
        <v>0</v>
      </c>
      <c r="H102" s="186">
        <v>0</v>
      </c>
      <c r="I102" s="189">
        <f t="shared" si="4"/>
        <v>0</v>
      </c>
      <c r="J102" s="20">
        <v>0</v>
      </c>
      <c r="K102" s="188">
        <f t="shared" si="5"/>
        <v>0</v>
      </c>
    </row>
    <row r="103" spans="1:11" x14ac:dyDescent="0.2">
      <c r="A103" s="190"/>
      <c r="B103" s="184"/>
      <c r="C103" s="184"/>
      <c r="D103" s="647"/>
      <c r="E103" s="185" t="s">
        <v>141</v>
      </c>
      <c r="F103" s="186">
        <v>0</v>
      </c>
      <c r="G103" s="186">
        <v>0</v>
      </c>
      <c r="H103" s="186">
        <v>0</v>
      </c>
      <c r="I103" s="189">
        <f t="shared" si="4"/>
        <v>0</v>
      </c>
      <c r="J103" s="20">
        <v>0</v>
      </c>
      <c r="K103" s="188">
        <f t="shared" si="5"/>
        <v>0</v>
      </c>
    </row>
    <row r="104" spans="1:11" x14ac:dyDescent="0.2">
      <c r="A104" s="190"/>
      <c r="B104" s="184"/>
      <c r="C104" s="184"/>
      <c r="D104" s="647"/>
      <c r="E104" s="185" t="s">
        <v>141</v>
      </c>
      <c r="F104" s="186">
        <v>0</v>
      </c>
      <c r="G104" s="186">
        <v>0</v>
      </c>
      <c r="H104" s="186">
        <v>0</v>
      </c>
      <c r="I104" s="189">
        <f t="shared" ref="I104:I167" si="6">+F104+G104-H104</f>
        <v>0</v>
      </c>
      <c r="J104" s="20">
        <v>0</v>
      </c>
      <c r="K104" s="188">
        <f t="shared" ref="K104:K167" si="7">+I104+J104</f>
        <v>0</v>
      </c>
    </row>
    <row r="105" spans="1:11" x14ac:dyDescent="0.2">
      <c r="A105" s="190"/>
      <c r="B105" s="184"/>
      <c r="C105" s="184"/>
      <c r="D105" s="647"/>
      <c r="E105" s="185" t="s">
        <v>141</v>
      </c>
      <c r="F105" s="186">
        <v>0</v>
      </c>
      <c r="G105" s="186">
        <v>0</v>
      </c>
      <c r="H105" s="186">
        <v>0</v>
      </c>
      <c r="I105" s="189">
        <f t="shared" si="6"/>
        <v>0</v>
      </c>
      <c r="J105" s="20">
        <v>0</v>
      </c>
      <c r="K105" s="188">
        <f t="shared" si="7"/>
        <v>0</v>
      </c>
    </row>
    <row r="106" spans="1:11" x14ac:dyDescent="0.2">
      <c r="A106" s="190"/>
      <c r="B106" s="184"/>
      <c r="C106" s="184"/>
      <c r="D106" s="647"/>
      <c r="E106" s="185" t="s">
        <v>141</v>
      </c>
      <c r="F106" s="186">
        <v>0</v>
      </c>
      <c r="G106" s="186">
        <v>0</v>
      </c>
      <c r="H106" s="186">
        <v>0</v>
      </c>
      <c r="I106" s="189">
        <f t="shared" si="6"/>
        <v>0</v>
      </c>
      <c r="J106" s="20">
        <v>0</v>
      </c>
      <c r="K106" s="188">
        <f t="shared" si="7"/>
        <v>0</v>
      </c>
    </row>
    <row r="107" spans="1:11" x14ac:dyDescent="0.2">
      <c r="A107" s="190"/>
      <c r="B107" s="184"/>
      <c r="C107" s="184"/>
      <c r="D107" s="647"/>
      <c r="E107" s="185" t="s">
        <v>141</v>
      </c>
      <c r="F107" s="186">
        <v>0</v>
      </c>
      <c r="G107" s="186">
        <v>0</v>
      </c>
      <c r="H107" s="186">
        <v>0</v>
      </c>
      <c r="I107" s="189">
        <f t="shared" si="6"/>
        <v>0</v>
      </c>
      <c r="J107" s="20">
        <v>0</v>
      </c>
      <c r="K107" s="188">
        <f t="shared" si="7"/>
        <v>0</v>
      </c>
    </row>
    <row r="108" spans="1:11" x14ac:dyDescent="0.2">
      <c r="A108" s="190"/>
      <c r="B108" s="184"/>
      <c r="C108" s="184"/>
      <c r="D108" s="647"/>
      <c r="E108" s="185" t="s">
        <v>141</v>
      </c>
      <c r="F108" s="186">
        <v>0</v>
      </c>
      <c r="G108" s="186">
        <v>0</v>
      </c>
      <c r="H108" s="186">
        <v>0</v>
      </c>
      <c r="I108" s="189">
        <f t="shared" si="6"/>
        <v>0</v>
      </c>
      <c r="J108" s="20">
        <v>0</v>
      </c>
      <c r="K108" s="188">
        <f t="shared" si="7"/>
        <v>0</v>
      </c>
    </row>
    <row r="109" spans="1:11" x14ac:dyDescent="0.2">
      <c r="A109" s="190"/>
      <c r="B109" s="184"/>
      <c r="C109" s="184"/>
      <c r="D109" s="647"/>
      <c r="E109" s="185" t="s">
        <v>141</v>
      </c>
      <c r="F109" s="186">
        <v>0</v>
      </c>
      <c r="G109" s="186">
        <v>0</v>
      </c>
      <c r="H109" s="186">
        <v>0</v>
      </c>
      <c r="I109" s="189">
        <f t="shared" si="6"/>
        <v>0</v>
      </c>
      <c r="J109" s="20">
        <v>0</v>
      </c>
      <c r="K109" s="188">
        <f t="shared" si="7"/>
        <v>0</v>
      </c>
    </row>
    <row r="110" spans="1:11" x14ac:dyDescent="0.2">
      <c r="A110" s="190"/>
      <c r="B110" s="184"/>
      <c r="C110" s="184"/>
      <c r="D110" s="647"/>
      <c r="E110" s="185" t="s">
        <v>141</v>
      </c>
      <c r="F110" s="186">
        <v>0</v>
      </c>
      <c r="G110" s="186">
        <v>0</v>
      </c>
      <c r="H110" s="186">
        <v>0</v>
      </c>
      <c r="I110" s="189">
        <f t="shared" si="6"/>
        <v>0</v>
      </c>
      <c r="J110" s="20">
        <v>0</v>
      </c>
      <c r="K110" s="188">
        <f t="shared" si="7"/>
        <v>0</v>
      </c>
    </row>
    <row r="111" spans="1:11" x14ac:dyDescent="0.2">
      <c r="A111" s="190"/>
      <c r="B111" s="184"/>
      <c r="C111" s="184"/>
      <c r="D111" s="647"/>
      <c r="E111" s="185" t="s">
        <v>141</v>
      </c>
      <c r="F111" s="186">
        <v>0</v>
      </c>
      <c r="G111" s="186">
        <v>0</v>
      </c>
      <c r="H111" s="186">
        <v>0</v>
      </c>
      <c r="I111" s="189">
        <f t="shared" si="6"/>
        <v>0</v>
      </c>
      <c r="J111" s="20">
        <v>0</v>
      </c>
      <c r="K111" s="188">
        <f t="shared" si="7"/>
        <v>0</v>
      </c>
    </row>
    <row r="112" spans="1:11" x14ac:dyDescent="0.2">
      <c r="A112" s="190"/>
      <c r="B112" s="184"/>
      <c r="C112" s="184"/>
      <c r="D112" s="647"/>
      <c r="E112" s="185" t="s">
        <v>141</v>
      </c>
      <c r="F112" s="186">
        <v>0</v>
      </c>
      <c r="G112" s="186">
        <v>0</v>
      </c>
      <c r="H112" s="186">
        <v>0</v>
      </c>
      <c r="I112" s="189">
        <f t="shared" si="6"/>
        <v>0</v>
      </c>
      <c r="J112" s="20">
        <v>0</v>
      </c>
      <c r="K112" s="188">
        <f t="shared" si="7"/>
        <v>0</v>
      </c>
    </row>
    <row r="113" spans="1:11" x14ac:dyDescent="0.2">
      <c r="A113" s="190"/>
      <c r="B113" s="184"/>
      <c r="C113" s="184"/>
      <c r="D113" s="647"/>
      <c r="E113" s="185" t="s">
        <v>141</v>
      </c>
      <c r="F113" s="186">
        <v>0</v>
      </c>
      <c r="G113" s="186">
        <v>0</v>
      </c>
      <c r="H113" s="186">
        <v>0</v>
      </c>
      <c r="I113" s="189">
        <f t="shared" si="6"/>
        <v>0</v>
      </c>
      <c r="J113" s="20">
        <v>0</v>
      </c>
      <c r="K113" s="188">
        <f t="shared" si="7"/>
        <v>0</v>
      </c>
    </row>
    <row r="114" spans="1:11" x14ac:dyDescent="0.2">
      <c r="A114" s="190"/>
      <c r="B114" s="184"/>
      <c r="C114" s="184"/>
      <c r="D114" s="647"/>
      <c r="E114" s="185" t="s">
        <v>141</v>
      </c>
      <c r="F114" s="186">
        <v>0</v>
      </c>
      <c r="G114" s="186">
        <v>0</v>
      </c>
      <c r="H114" s="186">
        <v>0</v>
      </c>
      <c r="I114" s="189">
        <f t="shared" si="6"/>
        <v>0</v>
      </c>
      <c r="J114" s="20">
        <v>0</v>
      </c>
      <c r="K114" s="188">
        <f t="shared" si="7"/>
        <v>0</v>
      </c>
    </row>
    <row r="115" spans="1:11" x14ac:dyDescent="0.2">
      <c r="A115" s="190"/>
      <c r="B115" s="184"/>
      <c r="C115" s="184"/>
      <c r="D115" s="647"/>
      <c r="E115" s="185" t="s">
        <v>141</v>
      </c>
      <c r="F115" s="186">
        <v>0</v>
      </c>
      <c r="G115" s="186">
        <v>0</v>
      </c>
      <c r="H115" s="186">
        <v>0</v>
      </c>
      <c r="I115" s="189">
        <f t="shared" si="6"/>
        <v>0</v>
      </c>
      <c r="J115" s="20">
        <v>0</v>
      </c>
      <c r="K115" s="188">
        <f t="shared" si="7"/>
        <v>0</v>
      </c>
    </row>
    <row r="116" spans="1:11" x14ac:dyDescent="0.2">
      <c r="A116" s="190"/>
      <c r="B116" s="184"/>
      <c r="C116" s="184"/>
      <c r="D116" s="647"/>
      <c r="E116" s="185" t="s">
        <v>141</v>
      </c>
      <c r="F116" s="186">
        <v>0</v>
      </c>
      <c r="G116" s="186">
        <v>0</v>
      </c>
      <c r="H116" s="186">
        <v>0</v>
      </c>
      <c r="I116" s="189">
        <f t="shared" si="6"/>
        <v>0</v>
      </c>
      <c r="J116" s="20">
        <v>0</v>
      </c>
      <c r="K116" s="188">
        <f t="shared" si="7"/>
        <v>0</v>
      </c>
    </row>
    <row r="117" spans="1:11" x14ac:dyDescent="0.2">
      <c r="A117" s="190"/>
      <c r="B117" s="184"/>
      <c r="C117" s="184"/>
      <c r="D117" s="647"/>
      <c r="E117" s="185" t="s">
        <v>141</v>
      </c>
      <c r="F117" s="186">
        <v>0</v>
      </c>
      <c r="G117" s="186">
        <v>0</v>
      </c>
      <c r="H117" s="186">
        <v>0</v>
      </c>
      <c r="I117" s="189">
        <f t="shared" si="6"/>
        <v>0</v>
      </c>
      <c r="J117" s="20">
        <v>0</v>
      </c>
      <c r="K117" s="188">
        <f t="shared" si="7"/>
        <v>0</v>
      </c>
    </row>
    <row r="118" spans="1:11" x14ac:dyDescent="0.2">
      <c r="A118" s="190"/>
      <c r="B118" s="184"/>
      <c r="C118" s="184"/>
      <c r="D118" s="647"/>
      <c r="E118" s="185" t="s">
        <v>141</v>
      </c>
      <c r="F118" s="186">
        <v>0</v>
      </c>
      <c r="G118" s="186">
        <v>0</v>
      </c>
      <c r="H118" s="186">
        <v>0</v>
      </c>
      <c r="I118" s="189">
        <f t="shared" si="6"/>
        <v>0</v>
      </c>
      <c r="J118" s="20">
        <v>0</v>
      </c>
      <c r="K118" s="188">
        <f t="shared" si="7"/>
        <v>0</v>
      </c>
    </row>
    <row r="119" spans="1:11" x14ac:dyDescent="0.2">
      <c r="A119" s="190"/>
      <c r="B119" s="184"/>
      <c r="C119" s="184"/>
      <c r="D119" s="647"/>
      <c r="E119" s="185" t="s">
        <v>141</v>
      </c>
      <c r="F119" s="186">
        <v>0</v>
      </c>
      <c r="G119" s="186">
        <v>0</v>
      </c>
      <c r="H119" s="186">
        <v>0</v>
      </c>
      <c r="I119" s="189">
        <f t="shared" si="6"/>
        <v>0</v>
      </c>
      <c r="J119" s="20">
        <v>0</v>
      </c>
      <c r="K119" s="188">
        <f t="shared" si="7"/>
        <v>0</v>
      </c>
    </row>
    <row r="120" spans="1:11" x14ac:dyDescent="0.2">
      <c r="A120" s="190"/>
      <c r="B120" s="184"/>
      <c r="C120" s="184"/>
      <c r="D120" s="647"/>
      <c r="E120" s="185" t="s">
        <v>141</v>
      </c>
      <c r="F120" s="186">
        <v>0</v>
      </c>
      <c r="G120" s="186">
        <v>0</v>
      </c>
      <c r="H120" s="186">
        <v>0</v>
      </c>
      <c r="I120" s="189">
        <f t="shared" si="6"/>
        <v>0</v>
      </c>
      <c r="J120" s="20">
        <v>0</v>
      </c>
      <c r="K120" s="188">
        <f t="shared" si="7"/>
        <v>0</v>
      </c>
    </row>
    <row r="121" spans="1:11" x14ac:dyDescent="0.2">
      <c r="A121" s="190"/>
      <c r="B121" s="184"/>
      <c r="C121" s="184"/>
      <c r="D121" s="647"/>
      <c r="E121" s="185" t="s">
        <v>141</v>
      </c>
      <c r="F121" s="186">
        <v>0</v>
      </c>
      <c r="G121" s="186">
        <v>0</v>
      </c>
      <c r="H121" s="186">
        <v>0</v>
      </c>
      <c r="I121" s="189">
        <f t="shared" si="6"/>
        <v>0</v>
      </c>
      <c r="J121" s="20">
        <v>0</v>
      </c>
      <c r="K121" s="188">
        <f t="shared" si="7"/>
        <v>0</v>
      </c>
    </row>
    <row r="122" spans="1:11" x14ac:dyDescent="0.2">
      <c r="A122" s="190"/>
      <c r="B122" s="184"/>
      <c r="C122" s="184"/>
      <c r="D122" s="647"/>
      <c r="E122" s="185" t="s">
        <v>141</v>
      </c>
      <c r="F122" s="186">
        <v>0</v>
      </c>
      <c r="G122" s="186">
        <v>0</v>
      </c>
      <c r="H122" s="186">
        <v>0</v>
      </c>
      <c r="I122" s="189">
        <f t="shared" si="6"/>
        <v>0</v>
      </c>
      <c r="J122" s="20">
        <v>0</v>
      </c>
      <c r="K122" s="188">
        <f t="shared" si="7"/>
        <v>0</v>
      </c>
    </row>
    <row r="123" spans="1:11" x14ac:dyDescent="0.2">
      <c r="A123" s="190"/>
      <c r="B123" s="184"/>
      <c r="C123" s="184"/>
      <c r="D123" s="647"/>
      <c r="E123" s="185" t="s">
        <v>141</v>
      </c>
      <c r="F123" s="186">
        <v>0</v>
      </c>
      <c r="G123" s="186">
        <v>0</v>
      </c>
      <c r="H123" s="186">
        <v>0</v>
      </c>
      <c r="I123" s="189">
        <f t="shared" si="6"/>
        <v>0</v>
      </c>
      <c r="J123" s="20">
        <v>0</v>
      </c>
      <c r="K123" s="188">
        <f t="shared" si="7"/>
        <v>0</v>
      </c>
    </row>
    <row r="124" spans="1:11" x14ac:dyDescent="0.2">
      <c r="A124" s="190"/>
      <c r="B124" s="184"/>
      <c r="C124" s="184"/>
      <c r="D124" s="647"/>
      <c r="E124" s="185" t="s">
        <v>141</v>
      </c>
      <c r="F124" s="186">
        <v>0</v>
      </c>
      <c r="G124" s="186">
        <v>0</v>
      </c>
      <c r="H124" s="186">
        <v>0</v>
      </c>
      <c r="I124" s="189">
        <f t="shared" si="6"/>
        <v>0</v>
      </c>
      <c r="J124" s="20">
        <v>0</v>
      </c>
      <c r="K124" s="188">
        <f t="shared" si="7"/>
        <v>0</v>
      </c>
    </row>
    <row r="125" spans="1:11" x14ac:dyDescent="0.2">
      <c r="A125" s="190"/>
      <c r="B125" s="184"/>
      <c r="C125" s="184"/>
      <c r="D125" s="647"/>
      <c r="E125" s="185" t="s">
        <v>141</v>
      </c>
      <c r="F125" s="186">
        <v>0</v>
      </c>
      <c r="G125" s="186">
        <v>0</v>
      </c>
      <c r="H125" s="186">
        <v>0</v>
      </c>
      <c r="I125" s="189">
        <f t="shared" si="6"/>
        <v>0</v>
      </c>
      <c r="J125" s="20">
        <v>0</v>
      </c>
      <c r="K125" s="188">
        <f t="shared" si="7"/>
        <v>0</v>
      </c>
    </row>
    <row r="126" spans="1:11" x14ac:dyDescent="0.2">
      <c r="A126" s="190"/>
      <c r="B126" s="184"/>
      <c r="C126" s="184"/>
      <c r="D126" s="647"/>
      <c r="E126" s="185" t="s">
        <v>141</v>
      </c>
      <c r="F126" s="186">
        <v>0</v>
      </c>
      <c r="G126" s="186">
        <v>0</v>
      </c>
      <c r="H126" s="186">
        <v>0</v>
      </c>
      <c r="I126" s="189">
        <f t="shared" si="6"/>
        <v>0</v>
      </c>
      <c r="J126" s="20">
        <v>0</v>
      </c>
      <c r="K126" s="188">
        <f t="shared" si="7"/>
        <v>0</v>
      </c>
    </row>
    <row r="127" spans="1:11" x14ac:dyDescent="0.2">
      <c r="A127" s="190"/>
      <c r="B127" s="184"/>
      <c r="C127" s="184"/>
      <c r="D127" s="647"/>
      <c r="E127" s="185" t="s">
        <v>141</v>
      </c>
      <c r="F127" s="186">
        <v>0</v>
      </c>
      <c r="G127" s="186">
        <v>0</v>
      </c>
      <c r="H127" s="186">
        <v>0</v>
      </c>
      <c r="I127" s="189">
        <f t="shared" si="6"/>
        <v>0</v>
      </c>
      <c r="J127" s="20">
        <v>0</v>
      </c>
      <c r="K127" s="188">
        <f t="shared" si="7"/>
        <v>0</v>
      </c>
    </row>
    <row r="128" spans="1:11" x14ac:dyDescent="0.2">
      <c r="A128" s="190"/>
      <c r="B128" s="184"/>
      <c r="C128" s="184"/>
      <c r="D128" s="647"/>
      <c r="E128" s="185" t="s">
        <v>141</v>
      </c>
      <c r="F128" s="186">
        <v>0</v>
      </c>
      <c r="G128" s="186">
        <v>0</v>
      </c>
      <c r="H128" s="186">
        <v>0</v>
      </c>
      <c r="I128" s="189">
        <f t="shared" si="6"/>
        <v>0</v>
      </c>
      <c r="J128" s="20">
        <v>0</v>
      </c>
      <c r="K128" s="188">
        <f t="shared" si="7"/>
        <v>0</v>
      </c>
    </row>
    <row r="129" spans="1:11" x14ac:dyDescent="0.2">
      <c r="A129" s="190"/>
      <c r="B129" s="184"/>
      <c r="C129" s="184"/>
      <c r="D129" s="647"/>
      <c r="E129" s="185" t="s">
        <v>141</v>
      </c>
      <c r="F129" s="186">
        <v>0</v>
      </c>
      <c r="G129" s="186">
        <v>0</v>
      </c>
      <c r="H129" s="186">
        <v>0</v>
      </c>
      <c r="I129" s="189">
        <f t="shared" si="6"/>
        <v>0</v>
      </c>
      <c r="J129" s="20">
        <v>0</v>
      </c>
      <c r="K129" s="188">
        <f t="shared" si="7"/>
        <v>0</v>
      </c>
    </row>
    <row r="130" spans="1:11" x14ac:dyDescent="0.2">
      <c r="A130" s="190"/>
      <c r="B130" s="184"/>
      <c r="C130" s="184"/>
      <c r="D130" s="647"/>
      <c r="E130" s="185" t="s">
        <v>141</v>
      </c>
      <c r="F130" s="186">
        <v>0</v>
      </c>
      <c r="G130" s="186">
        <v>0</v>
      </c>
      <c r="H130" s="186">
        <v>0</v>
      </c>
      <c r="I130" s="189">
        <f t="shared" si="6"/>
        <v>0</v>
      </c>
      <c r="J130" s="20">
        <v>0</v>
      </c>
      <c r="K130" s="188">
        <f t="shared" si="7"/>
        <v>0</v>
      </c>
    </row>
    <row r="131" spans="1:11" x14ac:dyDescent="0.2">
      <c r="A131" s="190"/>
      <c r="B131" s="184"/>
      <c r="C131" s="184"/>
      <c r="D131" s="647"/>
      <c r="E131" s="185" t="s">
        <v>141</v>
      </c>
      <c r="F131" s="186">
        <v>0</v>
      </c>
      <c r="G131" s="186">
        <v>0</v>
      </c>
      <c r="H131" s="186">
        <v>0</v>
      </c>
      <c r="I131" s="189">
        <f t="shared" si="6"/>
        <v>0</v>
      </c>
      <c r="J131" s="20">
        <v>0</v>
      </c>
      <c r="K131" s="188">
        <f t="shared" si="7"/>
        <v>0</v>
      </c>
    </row>
    <row r="132" spans="1:11" x14ac:dyDescent="0.2">
      <c r="A132" s="190"/>
      <c r="B132" s="184"/>
      <c r="C132" s="184"/>
      <c r="D132" s="647"/>
      <c r="E132" s="185" t="s">
        <v>141</v>
      </c>
      <c r="F132" s="186">
        <v>0</v>
      </c>
      <c r="G132" s="186">
        <v>0</v>
      </c>
      <c r="H132" s="186">
        <v>0</v>
      </c>
      <c r="I132" s="189">
        <f t="shared" si="6"/>
        <v>0</v>
      </c>
      <c r="J132" s="20">
        <v>0</v>
      </c>
      <c r="K132" s="188">
        <f t="shared" si="7"/>
        <v>0</v>
      </c>
    </row>
    <row r="133" spans="1:11" x14ac:dyDescent="0.2">
      <c r="A133" s="190"/>
      <c r="B133" s="184"/>
      <c r="C133" s="184"/>
      <c r="D133" s="647"/>
      <c r="E133" s="185" t="s">
        <v>141</v>
      </c>
      <c r="F133" s="186">
        <v>0</v>
      </c>
      <c r="G133" s="186">
        <v>0</v>
      </c>
      <c r="H133" s="186">
        <v>0</v>
      </c>
      <c r="I133" s="189">
        <f t="shared" si="6"/>
        <v>0</v>
      </c>
      <c r="J133" s="20">
        <v>0</v>
      </c>
      <c r="K133" s="188">
        <f t="shared" si="7"/>
        <v>0</v>
      </c>
    </row>
    <row r="134" spans="1:11" x14ac:dyDescent="0.2">
      <c r="A134" s="190"/>
      <c r="B134" s="184"/>
      <c r="C134" s="184"/>
      <c r="D134" s="647"/>
      <c r="E134" s="185" t="s">
        <v>141</v>
      </c>
      <c r="F134" s="186">
        <v>0</v>
      </c>
      <c r="G134" s="186">
        <v>0</v>
      </c>
      <c r="H134" s="186">
        <v>0</v>
      </c>
      <c r="I134" s="189">
        <f t="shared" si="6"/>
        <v>0</v>
      </c>
      <c r="J134" s="20">
        <v>0</v>
      </c>
      <c r="K134" s="188">
        <f t="shared" si="7"/>
        <v>0</v>
      </c>
    </row>
    <row r="135" spans="1:11" x14ac:dyDescent="0.2">
      <c r="A135" s="190"/>
      <c r="B135" s="184"/>
      <c r="C135" s="184"/>
      <c r="D135" s="647"/>
      <c r="E135" s="185" t="s">
        <v>141</v>
      </c>
      <c r="F135" s="186">
        <v>0</v>
      </c>
      <c r="G135" s="186">
        <v>0</v>
      </c>
      <c r="H135" s="186">
        <v>0</v>
      </c>
      <c r="I135" s="189">
        <f t="shared" si="6"/>
        <v>0</v>
      </c>
      <c r="J135" s="20">
        <v>0</v>
      </c>
      <c r="K135" s="188">
        <f t="shared" si="7"/>
        <v>0</v>
      </c>
    </row>
    <row r="136" spans="1:11" x14ac:dyDescent="0.2">
      <c r="A136" s="190"/>
      <c r="B136" s="184"/>
      <c r="C136" s="184"/>
      <c r="D136" s="647"/>
      <c r="E136" s="185" t="s">
        <v>141</v>
      </c>
      <c r="F136" s="186">
        <v>0</v>
      </c>
      <c r="G136" s="186">
        <v>0</v>
      </c>
      <c r="H136" s="186">
        <v>0</v>
      </c>
      <c r="I136" s="189">
        <f t="shared" si="6"/>
        <v>0</v>
      </c>
      <c r="J136" s="20">
        <v>0</v>
      </c>
      <c r="K136" s="188">
        <f t="shared" si="7"/>
        <v>0</v>
      </c>
    </row>
    <row r="137" spans="1:11" x14ac:dyDescent="0.2">
      <c r="A137" s="190"/>
      <c r="B137" s="184"/>
      <c r="C137" s="184"/>
      <c r="D137" s="647"/>
      <c r="E137" s="185" t="s">
        <v>141</v>
      </c>
      <c r="F137" s="186">
        <v>0</v>
      </c>
      <c r="G137" s="186">
        <v>0</v>
      </c>
      <c r="H137" s="186">
        <v>0</v>
      </c>
      <c r="I137" s="189">
        <f t="shared" si="6"/>
        <v>0</v>
      </c>
      <c r="J137" s="20">
        <v>0</v>
      </c>
      <c r="K137" s="188">
        <f t="shared" si="7"/>
        <v>0</v>
      </c>
    </row>
    <row r="138" spans="1:11" x14ac:dyDescent="0.2">
      <c r="A138" s="190"/>
      <c r="B138" s="184"/>
      <c r="C138" s="184"/>
      <c r="D138" s="647"/>
      <c r="E138" s="185" t="s">
        <v>141</v>
      </c>
      <c r="F138" s="186">
        <v>0</v>
      </c>
      <c r="G138" s="186">
        <v>0</v>
      </c>
      <c r="H138" s="186">
        <v>0</v>
      </c>
      <c r="I138" s="189">
        <f t="shared" si="6"/>
        <v>0</v>
      </c>
      <c r="J138" s="20">
        <v>0</v>
      </c>
      <c r="K138" s="188">
        <f t="shared" si="7"/>
        <v>0</v>
      </c>
    </row>
    <row r="139" spans="1:11" x14ac:dyDescent="0.2">
      <c r="A139" s="190"/>
      <c r="B139" s="184"/>
      <c r="C139" s="184"/>
      <c r="D139" s="647"/>
      <c r="E139" s="185" t="s">
        <v>141</v>
      </c>
      <c r="F139" s="186">
        <v>0</v>
      </c>
      <c r="G139" s="186">
        <v>0</v>
      </c>
      <c r="H139" s="186">
        <v>0</v>
      </c>
      <c r="I139" s="189">
        <f t="shared" si="6"/>
        <v>0</v>
      </c>
      <c r="J139" s="20">
        <v>0</v>
      </c>
      <c r="K139" s="188">
        <f t="shared" si="7"/>
        <v>0</v>
      </c>
    </row>
    <row r="140" spans="1:11" x14ac:dyDescent="0.2">
      <c r="A140" s="190"/>
      <c r="B140" s="184"/>
      <c r="C140" s="184"/>
      <c r="D140" s="647"/>
      <c r="E140" s="185" t="s">
        <v>141</v>
      </c>
      <c r="F140" s="186">
        <v>0</v>
      </c>
      <c r="G140" s="186">
        <v>0</v>
      </c>
      <c r="H140" s="186">
        <v>0</v>
      </c>
      <c r="I140" s="189">
        <f t="shared" si="6"/>
        <v>0</v>
      </c>
      <c r="J140" s="20">
        <v>0</v>
      </c>
      <c r="K140" s="188">
        <f t="shared" si="7"/>
        <v>0</v>
      </c>
    </row>
    <row r="141" spans="1:11" x14ac:dyDescent="0.2">
      <c r="A141" s="190"/>
      <c r="B141" s="184"/>
      <c r="C141" s="184"/>
      <c r="D141" s="647"/>
      <c r="E141" s="185" t="s">
        <v>141</v>
      </c>
      <c r="F141" s="186">
        <v>0</v>
      </c>
      <c r="G141" s="186">
        <v>0</v>
      </c>
      <c r="H141" s="186">
        <v>0</v>
      </c>
      <c r="I141" s="189">
        <f t="shared" si="6"/>
        <v>0</v>
      </c>
      <c r="J141" s="20">
        <v>0</v>
      </c>
      <c r="K141" s="188">
        <f t="shared" si="7"/>
        <v>0</v>
      </c>
    </row>
    <row r="142" spans="1:11" x14ac:dyDescent="0.2">
      <c r="A142" s="190"/>
      <c r="B142" s="184"/>
      <c r="C142" s="184"/>
      <c r="D142" s="647"/>
      <c r="E142" s="185" t="s">
        <v>141</v>
      </c>
      <c r="F142" s="186">
        <v>0</v>
      </c>
      <c r="G142" s="186">
        <v>0</v>
      </c>
      <c r="H142" s="186">
        <v>0</v>
      </c>
      <c r="I142" s="189">
        <f t="shared" si="6"/>
        <v>0</v>
      </c>
      <c r="J142" s="20">
        <v>0</v>
      </c>
      <c r="K142" s="188">
        <f t="shared" si="7"/>
        <v>0</v>
      </c>
    </row>
    <row r="143" spans="1:11" x14ac:dyDescent="0.2">
      <c r="A143" s="190"/>
      <c r="B143" s="184"/>
      <c r="C143" s="184"/>
      <c r="D143" s="647"/>
      <c r="E143" s="185" t="s">
        <v>141</v>
      </c>
      <c r="F143" s="186">
        <v>0</v>
      </c>
      <c r="G143" s="186">
        <v>0</v>
      </c>
      <c r="H143" s="186">
        <v>0</v>
      </c>
      <c r="I143" s="189">
        <f t="shared" si="6"/>
        <v>0</v>
      </c>
      <c r="J143" s="20">
        <v>0</v>
      </c>
      <c r="K143" s="188">
        <f t="shared" si="7"/>
        <v>0</v>
      </c>
    </row>
    <row r="144" spans="1:11" x14ac:dyDescent="0.2">
      <c r="A144" s="190"/>
      <c r="B144" s="184"/>
      <c r="C144" s="184"/>
      <c r="D144" s="647"/>
      <c r="E144" s="185" t="s">
        <v>141</v>
      </c>
      <c r="F144" s="186">
        <v>0</v>
      </c>
      <c r="G144" s="186">
        <v>0</v>
      </c>
      <c r="H144" s="186">
        <v>0</v>
      </c>
      <c r="I144" s="189">
        <f t="shared" si="6"/>
        <v>0</v>
      </c>
      <c r="J144" s="20">
        <v>0</v>
      </c>
      <c r="K144" s="188">
        <f t="shared" si="7"/>
        <v>0</v>
      </c>
    </row>
    <row r="145" spans="1:11" x14ac:dyDescent="0.2">
      <c r="A145" s="190"/>
      <c r="B145" s="184"/>
      <c r="C145" s="184"/>
      <c r="D145" s="647"/>
      <c r="E145" s="185" t="s">
        <v>141</v>
      </c>
      <c r="F145" s="186">
        <v>0</v>
      </c>
      <c r="G145" s="186">
        <v>0</v>
      </c>
      <c r="H145" s="186">
        <v>0</v>
      </c>
      <c r="I145" s="189">
        <f t="shared" si="6"/>
        <v>0</v>
      </c>
      <c r="J145" s="20">
        <v>0</v>
      </c>
      <c r="K145" s="188">
        <f t="shared" si="7"/>
        <v>0</v>
      </c>
    </row>
    <row r="146" spans="1:11" x14ac:dyDescent="0.2">
      <c r="A146" s="190"/>
      <c r="B146" s="184"/>
      <c r="C146" s="184"/>
      <c r="D146" s="647"/>
      <c r="E146" s="185" t="s">
        <v>141</v>
      </c>
      <c r="F146" s="186">
        <v>0</v>
      </c>
      <c r="G146" s="186">
        <v>0</v>
      </c>
      <c r="H146" s="186">
        <v>0</v>
      </c>
      <c r="I146" s="189">
        <f t="shared" si="6"/>
        <v>0</v>
      </c>
      <c r="J146" s="20">
        <v>0</v>
      </c>
      <c r="K146" s="188">
        <f t="shared" si="7"/>
        <v>0</v>
      </c>
    </row>
    <row r="147" spans="1:11" x14ac:dyDescent="0.2">
      <c r="A147" s="190"/>
      <c r="B147" s="184"/>
      <c r="C147" s="184"/>
      <c r="D147" s="647"/>
      <c r="E147" s="185" t="s">
        <v>141</v>
      </c>
      <c r="F147" s="186">
        <v>0</v>
      </c>
      <c r="G147" s="186">
        <v>0</v>
      </c>
      <c r="H147" s="186">
        <v>0</v>
      </c>
      <c r="I147" s="189">
        <f t="shared" si="6"/>
        <v>0</v>
      </c>
      <c r="J147" s="20">
        <v>0</v>
      </c>
      <c r="K147" s="188">
        <f t="shared" si="7"/>
        <v>0</v>
      </c>
    </row>
    <row r="148" spans="1:11" x14ac:dyDescent="0.2">
      <c r="A148" s="190"/>
      <c r="B148" s="184"/>
      <c r="C148" s="184"/>
      <c r="D148" s="647"/>
      <c r="E148" s="185" t="s">
        <v>141</v>
      </c>
      <c r="F148" s="186">
        <v>0</v>
      </c>
      <c r="G148" s="186">
        <v>0</v>
      </c>
      <c r="H148" s="186">
        <v>0</v>
      </c>
      <c r="I148" s="189">
        <f t="shared" si="6"/>
        <v>0</v>
      </c>
      <c r="J148" s="20">
        <v>0</v>
      </c>
      <c r="K148" s="188">
        <f t="shared" si="7"/>
        <v>0</v>
      </c>
    </row>
    <row r="149" spans="1:11" x14ac:dyDescent="0.2">
      <c r="A149" s="190"/>
      <c r="B149" s="184"/>
      <c r="C149" s="184"/>
      <c r="D149" s="647"/>
      <c r="E149" s="185" t="s">
        <v>141</v>
      </c>
      <c r="F149" s="186">
        <v>0</v>
      </c>
      <c r="G149" s="186">
        <v>0</v>
      </c>
      <c r="H149" s="186">
        <v>0</v>
      </c>
      <c r="I149" s="189">
        <f t="shared" si="6"/>
        <v>0</v>
      </c>
      <c r="J149" s="20">
        <v>0</v>
      </c>
      <c r="K149" s="188">
        <f t="shared" si="7"/>
        <v>0</v>
      </c>
    </row>
    <row r="150" spans="1:11" x14ac:dyDescent="0.2">
      <c r="A150" s="190"/>
      <c r="B150" s="184"/>
      <c r="C150" s="184"/>
      <c r="D150" s="647"/>
      <c r="E150" s="185" t="s">
        <v>141</v>
      </c>
      <c r="F150" s="186">
        <v>0</v>
      </c>
      <c r="G150" s="186">
        <v>0</v>
      </c>
      <c r="H150" s="186">
        <v>0</v>
      </c>
      <c r="I150" s="189">
        <f t="shared" si="6"/>
        <v>0</v>
      </c>
      <c r="J150" s="20">
        <v>0</v>
      </c>
      <c r="K150" s="188">
        <f t="shared" si="7"/>
        <v>0</v>
      </c>
    </row>
    <row r="151" spans="1:11" x14ac:dyDescent="0.2">
      <c r="A151" s="190"/>
      <c r="B151" s="184"/>
      <c r="C151" s="184"/>
      <c r="D151" s="647"/>
      <c r="E151" s="185" t="s">
        <v>141</v>
      </c>
      <c r="F151" s="186">
        <v>0</v>
      </c>
      <c r="G151" s="186">
        <v>0</v>
      </c>
      <c r="H151" s="186">
        <v>0</v>
      </c>
      <c r="I151" s="189">
        <f t="shared" si="6"/>
        <v>0</v>
      </c>
      <c r="J151" s="20">
        <v>0</v>
      </c>
      <c r="K151" s="188">
        <f t="shared" si="7"/>
        <v>0</v>
      </c>
    </row>
    <row r="152" spans="1:11" x14ac:dyDescent="0.2">
      <c r="A152" s="190"/>
      <c r="B152" s="184"/>
      <c r="C152" s="184"/>
      <c r="D152" s="647"/>
      <c r="E152" s="185" t="s">
        <v>141</v>
      </c>
      <c r="F152" s="186">
        <v>0</v>
      </c>
      <c r="G152" s="186">
        <v>0</v>
      </c>
      <c r="H152" s="186">
        <v>0</v>
      </c>
      <c r="I152" s="189">
        <f t="shared" si="6"/>
        <v>0</v>
      </c>
      <c r="J152" s="20">
        <v>0</v>
      </c>
      <c r="K152" s="188">
        <f t="shared" si="7"/>
        <v>0</v>
      </c>
    </row>
    <row r="153" spans="1:11" x14ac:dyDescent="0.2">
      <c r="A153" s="190"/>
      <c r="B153" s="184"/>
      <c r="C153" s="184"/>
      <c r="D153" s="647"/>
      <c r="E153" s="185" t="s">
        <v>141</v>
      </c>
      <c r="F153" s="186">
        <v>0</v>
      </c>
      <c r="G153" s="186">
        <v>0</v>
      </c>
      <c r="H153" s="186">
        <v>0</v>
      </c>
      <c r="I153" s="189">
        <f t="shared" si="6"/>
        <v>0</v>
      </c>
      <c r="J153" s="20">
        <v>0</v>
      </c>
      <c r="K153" s="188">
        <f t="shared" si="7"/>
        <v>0</v>
      </c>
    </row>
    <row r="154" spans="1:11" x14ac:dyDescent="0.2">
      <c r="A154" s="190"/>
      <c r="B154" s="184"/>
      <c r="C154" s="184"/>
      <c r="D154" s="647"/>
      <c r="E154" s="185" t="s">
        <v>141</v>
      </c>
      <c r="F154" s="186">
        <v>0</v>
      </c>
      <c r="G154" s="186">
        <v>0</v>
      </c>
      <c r="H154" s="186">
        <v>0</v>
      </c>
      <c r="I154" s="189">
        <f t="shared" si="6"/>
        <v>0</v>
      </c>
      <c r="J154" s="20">
        <v>0</v>
      </c>
      <c r="K154" s="188">
        <f t="shared" si="7"/>
        <v>0</v>
      </c>
    </row>
    <row r="155" spans="1:11" x14ac:dyDescent="0.2">
      <c r="A155" s="190"/>
      <c r="B155" s="184"/>
      <c r="C155" s="184"/>
      <c r="D155" s="647"/>
      <c r="E155" s="185" t="s">
        <v>141</v>
      </c>
      <c r="F155" s="186">
        <v>0</v>
      </c>
      <c r="G155" s="186">
        <v>0</v>
      </c>
      <c r="H155" s="186">
        <v>0</v>
      </c>
      <c r="I155" s="189">
        <f t="shared" si="6"/>
        <v>0</v>
      </c>
      <c r="J155" s="20">
        <v>0</v>
      </c>
      <c r="K155" s="188">
        <f t="shared" si="7"/>
        <v>0</v>
      </c>
    </row>
    <row r="156" spans="1:11" x14ac:dyDescent="0.2">
      <c r="A156" s="190"/>
      <c r="B156" s="184"/>
      <c r="C156" s="184"/>
      <c r="D156" s="647"/>
      <c r="E156" s="185" t="s">
        <v>141</v>
      </c>
      <c r="F156" s="186">
        <v>0</v>
      </c>
      <c r="G156" s="186">
        <v>0</v>
      </c>
      <c r="H156" s="186">
        <v>0</v>
      </c>
      <c r="I156" s="189">
        <f t="shared" si="6"/>
        <v>0</v>
      </c>
      <c r="J156" s="20">
        <v>0</v>
      </c>
      <c r="K156" s="188">
        <f t="shared" si="7"/>
        <v>0</v>
      </c>
    </row>
    <row r="157" spans="1:11" x14ac:dyDescent="0.2">
      <c r="A157" s="190"/>
      <c r="B157" s="184"/>
      <c r="C157" s="184"/>
      <c r="D157" s="647"/>
      <c r="E157" s="185" t="s">
        <v>141</v>
      </c>
      <c r="F157" s="186">
        <v>0</v>
      </c>
      <c r="G157" s="186">
        <v>0</v>
      </c>
      <c r="H157" s="186">
        <v>0</v>
      </c>
      <c r="I157" s="189">
        <f t="shared" si="6"/>
        <v>0</v>
      </c>
      <c r="J157" s="20">
        <v>0</v>
      </c>
      <c r="K157" s="188">
        <f t="shared" si="7"/>
        <v>0</v>
      </c>
    </row>
    <row r="158" spans="1:11" x14ac:dyDescent="0.2">
      <c r="A158" s="190"/>
      <c r="B158" s="184"/>
      <c r="C158" s="184"/>
      <c r="D158" s="647"/>
      <c r="E158" s="185" t="s">
        <v>141</v>
      </c>
      <c r="F158" s="186">
        <v>0</v>
      </c>
      <c r="G158" s="186">
        <v>0</v>
      </c>
      <c r="H158" s="186">
        <v>0</v>
      </c>
      <c r="I158" s="189">
        <f t="shared" si="6"/>
        <v>0</v>
      </c>
      <c r="J158" s="20">
        <v>0</v>
      </c>
      <c r="K158" s="188">
        <f t="shared" si="7"/>
        <v>0</v>
      </c>
    </row>
    <row r="159" spans="1:11" x14ac:dyDescent="0.2">
      <c r="A159" s="190"/>
      <c r="B159" s="184"/>
      <c r="C159" s="184"/>
      <c r="D159" s="647"/>
      <c r="E159" s="185" t="s">
        <v>141</v>
      </c>
      <c r="F159" s="186">
        <v>0</v>
      </c>
      <c r="G159" s="186">
        <v>0</v>
      </c>
      <c r="H159" s="186">
        <v>0</v>
      </c>
      <c r="I159" s="189">
        <f t="shared" si="6"/>
        <v>0</v>
      </c>
      <c r="J159" s="20">
        <v>0</v>
      </c>
      <c r="K159" s="188">
        <f t="shared" si="7"/>
        <v>0</v>
      </c>
    </row>
    <row r="160" spans="1:11" x14ac:dyDescent="0.2">
      <c r="A160" s="190"/>
      <c r="B160" s="184"/>
      <c r="C160" s="184"/>
      <c r="D160" s="647"/>
      <c r="E160" s="185" t="s">
        <v>141</v>
      </c>
      <c r="F160" s="186">
        <v>0</v>
      </c>
      <c r="G160" s="186">
        <v>0</v>
      </c>
      <c r="H160" s="186">
        <v>0</v>
      </c>
      <c r="I160" s="189">
        <f t="shared" si="6"/>
        <v>0</v>
      </c>
      <c r="J160" s="20">
        <v>0</v>
      </c>
      <c r="K160" s="188">
        <f t="shared" si="7"/>
        <v>0</v>
      </c>
    </row>
    <row r="161" spans="1:11" x14ac:dyDescent="0.2">
      <c r="A161" s="190"/>
      <c r="B161" s="184"/>
      <c r="C161" s="184"/>
      <c r="D161" s="647"/>
      <c r="E161" s="185" t="s">
        <v>141</v>
      </c>
      <c r="F161" s="186">
        <v>0</v>
      </c>
      <c r="G161" s="186">
        <v>0</v>
      </c>
      <c r="H161" s="186">
        <v>0</v>
      </c>
      <c r="I161" s="189">
        <f t="shared" si="6"/>
        <v>0</v>
      </c>
      <c r="J161" s="20">
        <v>0</v>
      </c>
      <c r="K161" s="188">
        <f t="shared" si="7"/>
        <v>0</v>
      </c>
    </row>
    <row r="162" spans="1:11" x14ac:dyDescent="0.2">
      <c r="A162" s="190"/>
      <c r="B162" s="184"/>
      <c r="C162" s="184"/>
      <c r="D162" s="647"/>
      <c r="E162" s="185" t="s">
        <v>141</v>
      </c>
      <c r="F162" s="186">
        <v>0</v>
      </c>
      <c r="G162" s="186">
        <v>0</v>
      </c>
      <c r="H162" s="186">
        <v>0</v>
      </c>
      <c r="I162" s="189">
        <f t="shared" si="6"/>
        <v>0</v>
      </c>
      <c r="J162" s="20">
        <v>0</v>
      </c>
      <c r="K162" s="188">
        <f t="shared" si="7"/>
        <v>0</v>
      </c>
    </row>
    <row r="163" spans="1:11" x14ac:dyDescent="0.2">
      <c r="A163" s="190"/>
      <c r="B163" s="184"/>
      <c r="C163" s="184"/>
      <c r="D163" s="647"/>
      <c r="E163" s="185" t="s">
        <v>141</v>
      </c>
      <c r="F163" s="186">
        <v>0</v>
      </c>
      <c r="G163" s="186">
        <v>0</v>
      </c>
      <c r="H163" s="186">
        <v>0</v>
      </c>
      <c r="I163" s="189">
        <f t="shared" si="6"/>
        <v>0</v>
      </c>
      <c r="J163" s="20">
        <v>0</v>
      </c>
      <c r="K163" s="188">
        <f t="shared" si="7"/>
        <v>0</v>
      </c>
    </row>
    <row r="164" spans="1:11" x14ac:dyDescent="0.2">
      <c r="A164" s="190"/>
      <c r="B164" s="184"/>
      <c r="C164" s="184"/>
      <c r="D164" s="647"/>
      <c r="E164" s="185" t="s">
        <v>141</v>
      </c>
      <c r="F164" s="186">
        <v>0</v>
      </c>
      <c r="G164" s="186">
        <v>0</v>
      </c>
      <c r="H164" s="186">
        <v>0</v>
      </c>
      <c r="I164" s="189">
        <f t="shared" si="6"/>
        <v>0</v>
      </c>
      <c r="J164" s="20">
        <v>0</v>
      </c>
      <c r="K164" s="188">
        <f t="shared" si="7"/>
        <v>0</v>
      </c>
    </row>
    <row r="165" spans="1:11" x14ac:dyDescent="0.2">
      <c r="A165" s="190"/>
      <c r="B165" s="184"/>
      <c r="C165" s="184"/>
      <c r="D165" s="647"/>
      <c r="E165" s="185" t="s">
        <v>141</v>
      </c>
      <c r="F165" s="186">
        <v>0</v>
      </c>
      <c r="G165" s="186">
        <v>0</v>
      </c>
      <c r="H165" s="186">
        <v>0</v>
      </c>
      <c r="I165" s="189">
        <f t="shared" si="6"/>
        <v>0</v>
      </c>
      <c r="J165" s="20">
        <v>0</v>
      </c>
      <c r="K165" s="188">
        <f t="shared" si="7"/>
        <v>0</v>
      </c>
    </row>
    <row r="166" spans="1:11" x14ac:dyDescent="0.2">
      <c r="A166" s="190"/>
      <c r="B166" s="184"/>
      <c r="C166" s="184"/>
      <c r="D166" s="647"/>
      <c r="E166" s="185" t="s">
        <v>141</v>
      </c>
      <c r="F166" s="186">
        <v>0</v>
      </c>
      <c r="G166" s="186">
        <v>0</v>
      </c>
      <c r="H166" s="186">
        <v>0</v>
      </c>
      <c r="I166" s="189">
        <f t="shared" si="6"/>
        <v>0</v>
      </c>
      <c r="J166" s="20">
        <v>0</v>
      </c>
      <c r="K166" s="188">
        <f t="shared" si="7"/>
        <v>0</v>
      </c>
    </row>
    <row r="167" spans="1:11" x14ac:dyDescent="0.2">
      <c r="A167" s="190"/>
      <c r="B167" s="184"/>
      <c r="C167" s="184"/>
      <c r="D167" s="647"/>
      <c r="E167" s="185" t="s">
        <v>141</v>
      </c>
      <c r="F167" s="186">
        <v>0</v>
      </c>
      <c r="G167" s="186">
        <v>0</v>
      </c>
      <c r="H167" s="186">
        <v>0</v>
      </c>
      <c r="I167" s="189">
        <f t="shared" si="6"/>
        <v>0</v>
      </c>
      <c r="J167" s="20">
        <v>0</v>
      </c>
      <c r="K167" s="188">
        <f t="shared" si="7"/>
        <v>0</v>
      </c>
    </row>
    <row r="168" spans="1:11" x14ac:dyDescent="0.2">
      <c r="A168" s="190"/>
      <c r="B168" s="184"/>
      <c r="C168" s="184"/>
      <c r="D168" s="647"/>
      <c r="E168" s="185" t="s">
        <v>141</v>
      </c>
      <c r="F168" s="186">
        <v>0</v>
      </c>
      <c r="G168" s="186">
        <v>0</v>
      </c>
      <c r="H168" s="186">
        <v>0</v>
      </c>
      <c r="I168" s="189">
        <f t="shared" ref="I168:I231" si="8">+F168+G168-H168</f>
        <v>0</v>
      </c>
      <c r="J168" s="20">
        <v>0</v>
      </c>
      <c r="K168" s="188">
        <f t="shared" ref="K168:K231" si="9">+I168+J168</f>
        <v>0</v>
      </c>
    </row>
    <row r="169" spans="1:11" x14ac:dyDescent="0.2">
      <c r="A169" s="190"/>
      <c r="B169" s="184"/>
      <c r="C169" s="184"/>
      <c r="D169" s="647"/>
      <c r="E169" s="185" t="s">
        <v>141</v>
      </c>
      <c r="F169" s="186">
        <v>0</v>
      </c>
      <c r="G169" s="186">
        <v>0</v>
      </c>
      <c r="H169" s="186">
        <v>0</v>
      </c>
      <c r="I169" s="189">
        <f t="shared" si="8"/>
        <v>0</v>
      </c>
      <c r="J169" s="20">
        <v>0</v>
      </c>
      <c r="K169" s="188">
        <f t="shared" si="9"/>
        <v>0</v>
      </c>
    </row>
    <row r="170" spans="1:11" x14ac:dyDescent="0.2">
      <c r="A170" s="190"/>
      <c r="B170" s="184"/>
      <c r="C170" s="184"/>
      <c r="D170" s="647"/>
      <c r="E170" s="185" t="s">
        <v>141</v>
      </c>
      <c r="F170" s="186">
        <v>0</v>
      </c>
      <c r="G170" s="186">
        <v>0</v>
      </c>
      <c r="H170" s="186">
        <v>0</v>
      </c>
      <c r="I170" s="189">
        <f t="shared" si="8"/>
        <v>0</v>
      </c>
      <c r="J170" s="20">
        <v>0</v>
      </c>
      <c r="K170" s="188">
        <f t="shared" si="9"/>
        <v>0</v>
      </c>
    </row>
    <row r="171" spans="1:11" x14ac:dyDescent="0.2">
      <c r="A171" s="190"/>
      <c r="B171" s="184"/>
      <c r="C171" s="184"/>
      <c r="D171" s="647"/>
      <c r="E171" s="185" t="s">
        <v>141</v>
      </c>
      <c r="F171" s="186">
        <v>0</v>
      </c>
      <c r="G171" s="186">
        <v>0</v>
      </c>
      <c r="H171" s="186">
        <v>0</v>
      </c>
      <c r="I171" s="189">
        <f t="shared" si="8"/>
        <v>0</v>
      </c>
      <c r="J171" s="20">
        <v>0</v>
      </c>
      <c r="K171" s="188">
        <f t="shared" si="9"/>
        <v>0</v>
      </c>
    </row>
    <row r="172" spans="1:11" x14ac:dyDescent="0.2">
      <c r="A172" s="190"/>
      <c r="B172" s="184"/>
      <c r="C172" s="184"/>
      <c r="D172" s="647"/>
      <c r="E172" s="185" t="s">
        <v>141</v>
      </c>
      <c r="F172" s="186">
        <v>0</v>
      </c>
      <c r="G172" s="186">
        <v>0</v>
      </c>
      <c r="H172" s="186">
        <v>0</v>
      </c>
      <c r="I172" s="189">
        <f t="shared" si="8"/>
        <v>0</v>
      </c>
      <c r="J172" s="20">
        <v>0</v>
      </c>
      <c r="K172" s="188">
        <f t="shared" si="9"/>
        <v>0</v>
      </c>
    </row>
    <row r="173" spans="1:11" x14ac:dyDescent="0.2">
      <c r="A173" s="190"/>
      <c r="B173" s="184"/>
      <c r="C173" s="184"/>
      <c r="D173" s="647"/>
      <c r="E173" s="185" t="s">
        <v>141</v>
      </c>
      <c r="F173" s="186">
        <v>0</v>
      </c>
      <c r="G173" s="186">
        <v>0</v>
      </c>
      <c r="H173" s="186">
        <v>0</v>
      </c>
      <c r="I173" s="189">
        <f t="shared" si="8"/>
        <v>0</v>
      </c>
      <c r="J173" s="20">
        <v>0</v>
      </c>
      <c r="K173" s="188">
        <f t="shared" si="9"/>
        <v>0</v>
      </c>
    </row>
    <row r="174" spans="1:11" x14ac:dyDescent="0.2">
      <c r="A174" s="190"/>
      <c r="B174" s="184"/>
      <c r="C174" s="184"/>
      <c r="D174" s="647"/>
      <c r="E174" s="185" t="s">
        <v>141</v>
      </c>
      <c r="F174" s="186">
        <v>0</v>
      </c>
      <c r="G174" s="186">
        <v>0</v>
      </c>
      <c r="H174" s="186">
        <v>0</v>
      </c>
      <c r="I174" s="189">
        <f t="shared" si="8"/>
        <v>0</v>
      </c>
      <c r="J174" s="20">
        <v>0</v>
      </c>
      <c r="K174" s="188">
        <f t="shared" si="9"/>
        <v>0</v>
      </c>
    </row>
    <row r="175" spans="1:11" x14ac:dyDescent="0.2">
      <c r="A175" s="190"/>
      <c r="B175" s="184"/>
      <c r="C175" s="184"/>
      <c r="D175" s="647"/>
      <c r="E175" s="185" t="s">
        <v>141</v>
      </c>
      <c r="F175" s="186">
        <v>0</v>
      </c>
      <c r="G175" s="186">
        <v>0</v>
      </c>
      <c r="H175" s="186">
        <v>0</v>
      </c>
      <c r="I175" s="189">
        <f t="shared" si="8"/>
        <v>0</v>
      </c>
      <c r="J175" s="20">
        <v>0</v>
      </c>
      <c r="K175" s="188">
        <f t="shared" si="9"/>
        <v>0</v>
      </c>
    </row>
    <row r="176" spans="1:11" x14ac:dyDescent="0.2">
      <c r="A176" s="190"/>
      <c r="B176" s="184"/>
      <c r="C176" s="184"/>
      <c r="D176" s="647"/>
      <c r="E176" s="185" t="s">
        <v>141</v>
      </c>
      <c r="F176" s="186">
        <v>0</v>
      </c>
      <c r="G176" s="186">
        <v>0</v>
      </c>
      <c r="H176" s="186">
        <v>0</v>
      </c>
      <c r="I176" s="189">
        <f t="shared" si="8"/>
        <v>0</v>
      </c>
      <c r="J176" s="20">
        <v>0</v>
      </c>
      <c r="K176" s="188">
        <f t="shared" si="9"/>
        <v>0</v>
      </c>
    </row>
    <row r="177" spans="1:11" x14ac:dyDescent="0.2">
      <c r="A177" s="190"/>
      <c r="B177" s="184"/>
      <c r="C177" s="184"/>
      <c r="D177" s="647"/>
      <c r="E177" s="185" t="s">
        <v>141</v>
      </c>
      <c r="F177" s="186">
        <v>0</v>
      </c>
      <c r="G177" s="186">
        <v>0</v>
      </c>
      <c r="H177" s="186">
        <v>0</v>
      </c>
      <c r="I177" s="189">
        <f t="shared" si="8"/>
        <v>0</v>
      </c>
      <c r="J177" s="20">
        <v>0</v>
      </c>
      <c r="K177" s="188">
        <f t="shared" si="9"/>
        <v>0</v>
      </c>
    </row>
    <row r="178" spans="1:11" x14ac:dyDescent="0.2">
      <c r="A178" s="190"/>
      <c r="B178" s="184"/>
      <c r="C178" s="184"/>
      <c r="D178" s="647"/>
      <c r="E178" s="185" t="s">
        <v>141</v>
      </c>
      <c r="F178" s="186">
        <v>0</v>
      </c>
      <c r="G178" s="186">
        <v>0</v>
      </c>
      <c r="H178" s="186">
        <v>0</v>
      </c>
      <c r="I178" s="189">
        <f t="shared" si="8"/>
        <v>0</v>
      </c>
      <c r="J178" s="20">
        <v>0</v>
      </c>
      <c r="K178" s="188">
        <f t="shared" si="9"/>
        <v>0</v>
      </c>
    </row>
    <row r="179" spans="1:11" x14ac:dyDescent="0.2">
      <c r="A179" s="190"/>
      <c r="B179" s="184"/>
      <c r="C179" s="184"/>
      <c r="D179" s="647"/>
      <c r="E179" s="185" t="s">
        <v>141</v>
      </c>
      <c r="F179" s="186">
        <v>0</v>
      </c>
      <c r="G179" s="186">
        <v>0</v>
      </c>
      <c r="H179" s="186">
        <v>0</v>
      </c>
      <c r="I179" s="189">
        <f t="shared" si="8"/>
        <v>0</v>
      </c>
      <c r="J179" s="20">
        <v>0</v>
      </c>
      <c r="K179" s="188">
        <f t="shared" si="9"/>
        <v>0</v>
      </c>
    </row>
    <row r="180" spans="1:11" x14ac:dyDescent="0.2">
      <c r="A180" s="190"/>
      <c r="B180" s="184"/>
      <c r="C180" s="184"/>
      <c r="D180" s="647"/>
      <c r="E180" s="185" t="s">
        <v>141</v>
      </c>
      <c r="F180" s="186">
        <v>0</v>
      </c>
      <c r="G180" s="186">
        <v>0</v>
      </c>
      <c r="H180" s="186">
        <v>0</v>
      </c>
      <c r="I180" s="189">
        <f t="shared" si="8"/>
        <v>0</v>
      </c>
      <c r="J180" s="20">
        <v>0</v>
      </c>
      <c r="K180" s="188">
        <f t="shared" si="9"/>
        <v>0</v>
      </c>
    </row>
    <row r="181" spans="1:11" x14ac:dyDescent="0.2">
      <c r="A181" s="190"/>
      <c r="B181" s="184"/>
      <c r="C181" s="184"/>
      <c r="D181" s="647"/>
      <c r="E181" s="185" t="s">
        <v>141</v>
      </c>
      <c r="F181" s="186">
        <v>0</v>
      </c>
      <c r="G181" s="186">
        <v>0</v>
      </c>
      <c r="H181" s="186">
        <v>0</v>
      </c>
      <c r="I181" s="189">
        <f t="shared" si="8"/>
        <v>0</v>
      </c>
      <c r="J181" s="20">
        <v>0</v>
      </c>
      <c r="K181" s="188">
        <f t="shared" si="9"/>
        <v>0</v>
      </c>
    </row>
    <row r="182" spans="1:11" x14ac:dyDescent="0.2">
      <c r="A182" s="190"/>
      <c r="B182" s="184"/>
      <c r="C182" s="184"/>
      <c r="D182" s="647"/>
      <c r="E182" s="185" t="s">
        <v>141</v>
      </c>
      <c r="F182" s="186">
        <v>0</v>
      </c>
      <c r="G182" s="186">
        <v>0</v>
      </c>
      <c r="H182" s="186">
        <v>0</v>
      </c>
      <c r="I182" s="189">
        <f t="shared" si="8"/>
        <v>0</v>
      </c>
      <c r="J182" s="20">
        <v>0</v>
      </c>
      <c r="K182" s="188">
        <f t="shared" si="9"/>
        <v>0</v>
      </c>
    </row>
    <row r="183" spans="1:11" x14ac:dyDescent="0.2">
      <c r="A183" s="190"/>
      <c r="B183" s="184"/>
      <c r="C183" s="184"/>
      <c r="D183" s="647"/>
      <c r="E183" s="185" t="s">
        <v>141</v>
      </c>
      <c r="F183" s="186">
        <v>0</v>
      </c>
      <c r="G183" s="186">
        <v>0</v>
      </c>
      <c r="H183" s="186">
        <v>0</v>
      </c>
      <c r="I183" s="189">
        <f t="shared" si="8"/>
        <v>0</v>
      </c>
      <c r="J183" s="20">
        <v>0</v>
      </c>
      <c r="K183" s="188">
        <f t="shared" si="9"/>
        <v>0</v>
      </c>
    </row>
    <row r="184" spans="1:11" x14ac:dyDescent="0.2">
      <c r="A184" s="190"/>
      <c r="B184" s="184"/>
      <c r="C184" s="184"/>
      <c r="D184" s="647"/>
      <c r="E184" s="185" t="s">
        <v>141</v>
      </c>
      <c r="F184" s="186">
        <v>0</v>
      </c>
      <c r="G184" s="186">
        <v>0</v>
      </c>
      <c r="H184" s="186">
        <v>0</v>
      </c>
      <c r="I184" s="189">
        <f t="shared" si="8"/>
        <v>0</v>
      </c>
      <c r="J184" s="20">
        <v>0</v>
      </c>
      <c r="K184" s="188">
        <f t="shared" si="9"/>
        <v>0</v>
      </c>
    </row>
    <row r="185" spans="1:11" x14ac:dyDescent="0.2">
      <c r="A185" s="190"/>
      <c r="B185" s="184"/>
      <c r="C185" s="184"/>
      <c r="D185" s="647"/>
      <c r="E185" s="185" t="s">
        <v>141</v>
      </c>
      <c r="F185" s="186">
        <v>0</v>
      </c>
      <c r="G185" s="186">
        <v>0</v>
      </c>
      <c r="H185" s="186">
        <v>0</v>
      </c>
      <c r="I185" s="189">
        <f t="shared" si="8"/>
        <v>0</v>
      </c>
      <c r="J185" s="20">
        <v>0</v>
      </c>
      <c r="K185" s="188">
        <f t="shared" si="9"/>
        <v>0</v>
      </c>
    </row>
    <row r="186" spans="1:11" x14ac:dyDescent="0.2">
      <c r="A186" s="190"/>
      <c r="B186" s="184"/>
      <c r="C186" s="184"/>
      <c r="D186" s="647"/>
      <c r="E186" s="185" t="s">
        <v>141</v>
      </c>
      <c r="F186" s="186">
        <v>0</v>
      </c>
      <c r="G186" s="186">
        <v>0</v>
      </c>
      <c r="H186" s="186">
        <v>0</v>
      </c>
      <c r="I186" s="189">
        <f t="shared" si="8"/>
        <v>0</v>
      </c>
      <c r="J186" s="20">
        <v>0</v>
      </c>
      <c r="K186" s="188">
        <f t="shared" si="9"/>
        <v>0</v>
      </c>
    </row>
    <row r="187" spans="1:11" x14ac:dyDescent="0.2">
      <c r="A187" s="190"/>
      <c r="B187" s="184"/>
      <c r="C187" s="184"/>
      <c r="D187" s="647"/>
      <c r="E187" s="185" t="s">
        <v>141</v>
      </c>
      <c r="F187" s="186">
        <v>0</v>
      </c>
      <c r="G187" s="186">
        <v>0</v>
      </c>
      <c r="H187" s="186">
        <v>0</v>
      </c>
      <c r="I187" s="189">
        <f t="shared" si="8"/>
        <v>0</v>
      </c>
      <c r="J187" s="20">
        <v>0</v>
      </c>
      <c r="K187" s="188">
        <f t="shared" si="9"/>
        <v>0</v>
      </c>
    </row>
    <row r="188" spans="1:11" x14ac:dyDescent="0.2">
      <c r="A188" s="190"/>
      <c r="B188" s="184"/>
      <c r="C188" s="184"/>
      <c r="D188" s="647"/>
      <c r="E188" s="185" t="s">
        <v>141</v>
      </c>
      <c r="F188" s="186">
        <v>0</v>
      </c>
      <c r="G188" s="186">
        <v>0</v>
      </c>
      <c r="H188" s="186">
        <v>0</v>
      </c>
      <c r="I188" s="189">
        <f t="shared" si="8"/>
        <v>0</v>
      </c>
      <c r="J188" s="20">
        <v>0</v>
      </c>
      <c r="K188" s="188">
        <f t="shared" si="9"/>
        <v>0</v>
      </c>
    </row>
    <row r="189" spans="1:11" x14ac:dyDescent="0.2">
      <c r="A189" s="190"/>
      <c r="B189" s="184"/>
      <c r="C189" s="184"/>
      <c r="D189" s="647"/>
      <c r="E189" s="185" t="s">
        <v>141</v>
      </c>
      <c r="F189" s="186">
        <v>0</v>
      </c>
      <c r="G189" s="186">
        <v>0</v>
      </c>
      <c r="H189" s="186">
        <v>0</v>
      </c>
      <c r="I189" s="189">
        <f t="shared" si="8"/>
        <v>0</v>
      </c>
      <c r="J189" s="20">
        <v>0</v>
      </c>
      <c r="K189" s="188">
        <f t="shared" si="9"/>
        <v>0</v>
      </c>
    </row>
    <row r="190" spans="1:11" x14ac:dyDescent="0.2">
      <c r="A190" s="190"/>
      <c r="B190" s="184"/>
      <c r="C190" s="184"/>
      <c r="D190" s="647"/>
      <c r="E190" s="185" t="s">
        <v>141</v>
      </c>
      <c r="F190" s="186">
        <v>0</v>
      </c>
      <c r="G190" s="186">
        <v>0</v>
      </c>
      <c r="H190" s="186">
        <v>0</v>
      </c>
      <c r="I190" s="189">
        <f t="shared" si="8"/>
        <v>0</v>
      </c>
      <c r="J190" s="20">
        <v>0</v>
      </c>
      <c r="K190" s="188">
        <f t="shared" si="9"/>
        <v>0</v>
      </c>
    </row>
    <row r="191" spans="1:11" x14ac:dyDescent="0.2">
      <c r="A191" s="190"/>
      <c r="B191" s="184"/>
      <c r="C191" s="184"/>
      <c r="D191" s="647"/>
      <c r="E191" s="185" t="s">
        <v>141</v>
      </c>
      <c r="F191" s="186">
        <v>0</v>
      </c>
      <c r="G191" s="186">
        <v>0</v>
      </c>
      <c r="H191" s="186">
        <v>0</v>
      </c>
      <c r="I191" s="189">
        <f t="shared" si="8"/>
        <v>0</v>
      </c>
      <c r="J191" s="20">
        <v>0</v>
      </c>
      <c r="K191" s="188">
        <f t="shared" si="9"/>
        <v>0</v>
      </c>
    </row>
    <row r="192" spans="1:11" x14ac:dyDescent="0.2">
      <c r="A192" s="190"/>
      <c r="B192" s="184"/>
      <c r="C192" s="184"/>
      <c r="D192" s="647"/>
      <c r="E192" s="185" t="s">
        <v>141</v>
      </c>
      <c r="F192" s="186">
        <v>0</v>
      </c>
      <c r="G192" s="186">
        <v>0</v>
      </c>
      <c r="H192" s="186">
        <v>0</v>
      </c>
      <c r="I192" s="189">
        <f t="shared" si="8"/>
        <v>0</v>
      </c>
      <c r="J192" s="20">
        <v>0</v>
      </c>
      <c r="K192" s="188">
        <f t="shared" si="9"/>
        <v>0</v>
      </c>
    </row>
    <row r="193" spans="1:11" x14ac:dyDescent="0.2">
      <c r="A193" s="190"/>
      <c r="B193" s="184"/>
      <c r="C193" s="184"/>
      <c r="D193" s="647"/>
      <c r="E193" s="185" t="s">
        <v>141</v>
      </c>
      <c r="F193" s="186">
        <v>0</v>
      </c>
      <c r="G193" s="186">
        <v>0</v>
      </c>
      <c r="H193" s="186">
        <v>0</v>
      </c>
      <c r="I193" s="189">
        <f t="shared" si="8"/>
        <v>0</v>
      </c>
      <c r="J193" s="20">
        <v>0</v>
      </c>
      <c r="K193" s="188">
        <f t="shared" si="9"/>
        <v>0</v>
      </c>
    </row>
    <row r="194" spans="1:11" x14ac:dyDescent="0.2">
      <c r="A194" s="190"/>
      <c r="B194" s="184"/>
      <c r="C194" s="184"/>
      <c r="D194" s="647"/>
      <c r="E194" s="185" t="s">
        <v>141</v>
      </c>
      <c r="F194" s="186">
        <v>0</v>
      </c>
      <c r="G194" s="186">
        <v>0</v>
      </c>
      <c r="H194" s="186">
        <v>0</v>
      </c>
      <c r="I194" s="189">
        <f t="shared" si="8"/>
        <v>0</v>
      </c>
      <c r="J194" s="20">
        <v>0</v>
      </c>
      <c r="K194" s="188">
        <f t="shared" si="9"/>
        <v>0</v>
      </c>
    </row>
    <row r="195" spans="1:11" x14ac:dyDescent="0.2">
      <c r="A195" s="190"/>
      <c r="B195" s="184"/>
      <c r="C195" s="184"/>
      <c r="D195" s="647"/>
      <c r="E195" s="185" t="s">
        <v>141</v>
      </c>
      <c r="F195" s="186">
        <v>0</v>
      </c>
      <c r="G195" s="186">
        <v>0</v>
      </c>
      <c r="H195" s="186">
        <v>0</v>
      </c>
      <c r="I195" s="189">
        <f t="shared" si="8"/>
        <v>0</v>
      </c>
      <c r="J195" s="20">
        <v>0</v>
      </c>
      <c r="K195" s="188">
        <f t="shared" si="9"/>
        <v>0</v>
      </c>
    </row>
    <row r="196" spans="1:11" x14ac:dyDescent="0.2">
      <c r="A196" s="190"/>
      <c r="B196" s="184"/>
      <c r="C196" s="184"/>
      <c r="D196" s="647"/>
      <c r="E196" s="185" t="s">
        <v>141</v>
      </c>
      <c r="F196" s="186">
        <v>0</v>
      </c>
      <c r="G196" s="186">
        <v>0</v>
      </c>
      <c r="H196" s="186">
        <v>0</v>
      </c>
      <c r="I196" s="189">
        <f t="shared" si="8"/>
        <v>0</v>
      </c>
      <c r="J196" s="20">
        <v>0</v>
      </c>
      <c r="K196" s="188">
        <f t="shared" si="9"/>
        <v>0</v>
      </c>
    </row>
    <row r="197" spans="1:11" x14ac:dyDescent="0.2">
      <c r="A197" s="190"/>
      <c r="B197" s="184"/>
      <c r="C197" s="184"/>
      <c r="D197" s="647"/>
      <c r="E197" s="185" t="s">
        <v>141</v>
      </c>
      <c r="F197" s="186">
        <v>0</v>
      </c>
      <c r="G197" s="186">
        <v>0</v>
      </c>
      <c r="H197" s="186">
        <v>0</v>
      </c>
      <c r="I197" s="189">
        <f t="shared" si="8"/>
        <v>0</v>
      </c>
      <c r="J197" s="20">
        <v>0</v>
      </c>
      <c r="K197" s="188">
        <f t="shared" si="9"/>
        <v>0</v>
      </c>
    </row>
    <row r="198" spans="1:11" x14ac:dyDescent="0.2">
      <c r="A198" s="190"/>
      <c r="B198" s="184"/>
      <c r="C198" s="184"/>
      <c r="D198" s="647"/>
      <c r="E198" s="185" t="s">
        <v>141</v>
      </c>
      <c r="F198" s="186">
        <v>0</v>
      </c>
      <c r="G198" s="186">
        <v>0</v>
      </c>
      <c r="H198" s="186">
        <v>0</v>
      </c>
      <c r="I198" s="189">
        <f t="shared" si="8"/>
        <v>0</v>
      </c>
      <c r="J198" s="20">
        <v>0</v>
      </c>
      <c r="K198" s="188">
        <f t="shared" si="9"/>
        <v>0</v>
      </c>
    </row>
    <row r="199" spans="1:11" x14ac:dyDescent="0.2">
      <c r="A199" s="190"/>
      <c r="B199" s="184"/>
      <c r="C199" s="184"/>
      <c r="D199" s="647"/>
      <c r="E199" s="185" t="s">
        <v>141</v>
      </c>
      <c r="F199" s="186">
        <v>0</v>
      </c>
      <c r="G199" s="186">
        <v>0</v>
      </c>
      <c r="H199" s="186">
        <v>0</v>
      </c>
      <c r="I199" s="189">
        <f t="shared" si="8"/>
        <v>0</v>
      </c>
      <c r="J199" s="20">
        <v>0</v>
      </c>
      <c r="K199" s="188">
        <f t="shared" si="9"/>
        <v>0</v>
      </c>
    </row>
    <row r="200" spans="1:11" x14ac:dyDescent="0.2">
      <c r="A200" s="190"/>
      <c r="B200" s="184"/>
      <c r="C200" s="184"/>
      <c r="D200" s="647"/>
      <c r="E200" s="185" t="s">
        <v>141</v>
      </c>
      <c r="F200" s="186">
        <v>0</v>
      </c>
      <c r="G200" s="186">
        <v>0</v>
      </c>
      <c r="H200" s="186">
        <v>0</v>
      </c>
      <c r="I200" s="189">
        <f t="shared" si="8"/>
        <v>0</v>
      </c>
      <c r="J200" s="20">
        <v>0</v>
      </c>
      <c r="K200" s="188">
        <f t="shared" si="9"/>
        <v>0</v>
      </c>
    </row>
    <row r="201" spans="1:11" x14ac:dyDescent="0.2">
      <c r="A201" s="190"/>
      <c r="B201" s="184"/>
      <c r="C201" s="184"/>
      <c r="D201" s="647"/>
      <c r="E201" s="185" t="s">
        <v>141</v>
      </c>
      <c r="F201" s="186">
        <v>0</v>
      </c>
      <c r="G201" s="186">
        <v>0</v>
      </c>
      <c r="H201" s="186">
        <v>0</v>
      </c>
      <c r="I201" s="189">
        <f t="shared" si="8"/>
        <v>0</v>
      </c>
      <c r="J201" s="20">
        <v>0</v>
      </c>
      <c r="K201" s="188">
        <f t="shared" si="9"/>
        <v>0</v>
      </c>
    </row>
    <row r="202" spans="1:11" x14ac:dyDescent="0.2">
      <c r="A202" s="190"/>
      <c r="B202" s="184"/>
      <c r="C202" s="184"/>
      <c r="D202" s="647"/>
      <c r="E202" s="185" t="s">
        <v>141</v>
      </c>
      <c r="F202" s="186">
        <v>0</v>
      </c>
      <c r="G202" s="186">
        <v>0</v>
      </c>
      <c r="H202" s="186">
        <v>0</v>
      </c>
      <c r="I202" s="189">
        <f t="shared" si="8"/>
        <v>0</v>
      </c>
      <c r="J202" s="20">
        <v>0</v>
      </c>
      <c r="K202" s="188">
        <f t="shared" si="9"/>
        <v>0</v>
      </c>
    </row>
    <row r="203" spans="1:11" x14ac:dyDescent="0.2">
      <c r="A203" s="190"/>
      <c r="B203" s="184"/>
      <c r="C203" s="184"/>
      <c r="D203" s="647"/>
      <c r="E203" s="185" t="s">
        <v>141</v>
      </c>
      <c r="F203" s="186">
        <v>0</v>
      </c>
      <c r="G203" s="186">
        <v>0</v>
      </c>
      <c r="H203" s="186">
        <v>0</v>
      </c>
      <c r="I203" s="189">
        <f t="shared" si="8"/>
        <v>0</v>
      </c>
      <c r="J203" s="20">
        <v>0</v>
      </c>
      <c r="K203" s="188">
        <f t="shared" si="9"/>
        <v>0</v>
      </c>
    </row>
    <row r="204" spans="1:11" x14ac:dyDescent="0.2">
      <c r="A204" s="190"/>
      <c r="B204" s="184"/>
      <c r="C204" s="184"/>
      <c r="D204" s="647"/>
      <c r="E204" s="185" t="s">
        <v>141</v>
      </c>
      <c r="F204" s="186">
        <v>0</v>
      </c>
      <c r="G204" s="186">
        <v>0</v>
      </c>
      <c r="H204" s="186">
        <v>0</v>
      </c>
      <c r="I204" s="189">
        <f t="shared" si="8"/>
        <v>0</v>
      </c>
      <c r="J204" s="20">
        <v>0</v>
      </c>
      <c r="K204" s="188">
        <f t="shared" si="9"/>
        <v>0</v>
      </c>
    </row>
    <row r="205" spans="1:11" x14ac:dyDescent="0.2">
      <c r="A205" s="190"/>
      <c r="B205" s="184"/>
      <c r="C205" s="184"/>
      <c r="D205" s="647"/>
      <c r="E205" s="185" t="s">
        <v>141</v>
      </c>
      <c r="F205" s="186">
        <v>0</v>
      </c>
      <c r="G205" s="186">
        <v>0</v>
      </c>
      <c r="H205" s="186">
        <v>0</v>
      </c>
      <c r="I205" s="189">
        <f t="shared" si="8"/>
        <v>0</v>
      </c>
      <c r="J205" s="20">
        <v>0</v>
      </c>
      <c r="K205" s="188">
        <f t="shared" si="9"/>
        <v>0</v>
      </c>
    </row>
    <row r="206" spans="1:11" x14ac:dyDescent="0.2">
      <c r="A206" s="190"/>
      <c r="B206" s="184"/>
      <c r="C206" s="184"/>
      <c r="D206" s="647"/>
      <c r="E206" s="185" t="s">
        <v>141</v>
      </c>
      <c r="F206" s="186">
        <v>0</v>
      </c>
      <c r="G206" s="186">
        <v>0</v>
      </c>
      <c r="H206" s="186">
        <v>0</v>
      </c>
      <c r="I206" s="189">
        <f t="shared" si="8"/>
        <v>0</v>
      </c>
      <c r="J206" s="20">
        <v>0</v>
      </c>
      <c r="K206" s="188">
        <f t="shared" si="9"/>
        <v>0</v>
      </c>
    </row>
    <row r="207" spans="1:11" x14ac:dyDescent="0.2">
      <c r="A207" s="190"/>
      <c r="B207" s="184"/>
      <c r="C207" s="184"/>
      <c r="D207" s="647"/>
      <c r="E207" s="185" t="s">
        <v>141</v>
      </c>
      <c r="F207" s="186">
        <v>0</v>
      </c>
      <c r="G207" s="186">
        <v>0</v>
      </c>
      <c r="H207" s="186">
        <v>0</v>
      </c>
      <c r="I207" s="189">
        <f t="shared" si="8"/>
        <v>0</v>
      </c>
      <c r="J207" s="20">
        <v>0</v>
      </c>
      <c r="K207" s="188">
        <f t="shared" si="9"/>
        <v>0</v>
      </c>
    </row>
    <row r="208" spans="1:11" x14ac:dyDescent="0.2">
      <c r="A208" s="190"/>
      <c r="B208" s="184"/>
      <c r="C208" s="184"/>
      <c r="D208" s="647"/>
      <c r="E208" s="185" t="s">
        <v>141</v>
      </c>
      <c r="F208" s="186">
        <v>0</v>
      </c>
      <c r="G208" s="186">
        <v>0</v>
      </c>
      <c r="H208" s="186">
        <v>0</v>
      </c>
      <c r="I208" s="189">
        <f t="shared" si="8"/>
        <v>0</v>
      </c>
      <c r="J208" s="20">
        <v>0</v>
      </c>
      <c r="K208" s="188">
        <f t="shared" si="9"/>
        <v>0</v>
      </c>
    </row>
    <row r="209" spans="1:11" x14ac:dyDescent="0.2">
      <c r="A209" s="184"/>
      <c r="B209" s="184"/>
      <c r="C209" s="184"/>
      <c r="D209" s="647"/>
      <c r="E209" s="185" t="s">
        <v>141</v>
      </c>
      <c r="F209" s="186">
        <v>0</v>
      </c>
      <c r="G209" s="186">
        <v>0</v>
      </c>
      <c r="H209" s="186">
        <v>0</v>
      </c>
      <c r="I209" s="189">
        <f t="shared" si="8"/>
        <v>0</v>
      </c>
      <c r="J209" s="20">
        <v>0</v>
      </c>
      <c r="K209" s="188">
        <f t="shared" si="9"/>
        <v>0</v>
      </c>
    </row>
    <row r="210" spans="1:11" x14ac:dyDescent="0.2">
      <c r="A210" s="184"/>
      <c r="B210" s="184"/>
      <c r="C210" s="184"/>
      <c r="D210" s="647"/>
      <c r="E210" s="185" t="s">
        <v>141</v>
      </c>
      <c r="F210" s="186">
        <v>0</v>
      </c>
      <c r="G210" s="186">
        <v>0</v>
      </c>
      <c r="H210" s="186">
        <v>0</v>
      </c>
      <c r="I210" s="189">
        <f t="shared" si="8"/>
        <v>0</v>
      </c>
      <c r="J210" s="20">
        <v>0</v>
      </c>
      <c r="K210" s="188">
        <f t="shared" si="9"/>
        <v>0</v>
      </c>
    </row>
    <row r="211" spans="1:11" x14ac:dyDescent="0.2">
      <c r="A211" s="184"/>
      <c r="B211" s="184"/>
      <c r="C211" s="184"/>
      <c r="D211" s="647"/>
      <c r="E211" s="185" t="s">
        <v>141</v>
      </c>
      <c r="F211" s="186">
        <v>0</v>
      </c>
      <c r="G211" s="186">
        <v>0</v>
      </c>
      <c r="H211" s="186">
        <v>0</v>
      </c>
      <c r="I211" s="189">
        <f t="shared" si="8"/>
        <v>0</v>
      </c>
      <c r="J211" s="20">
        <v>0</v>
      </c>
      <c r="K211" s="188">
        <f t="shared" si="9"/>
        <v>0</v>
      </c>
    </row>
    <row r="212" spans="1:11" x14ac:dyDescent="0.2">
      <c r="A212" s="184"/>
      <c r="B212" s="184"/>
      <c r="C212" s="184"/>
      <c r="D212" s="647"/>
      <c r="E212" s="185" t="s">
        <v>141</v>
      </c>
      <c r="F212" s="186">
        <v>0</v>
      </c>
      <c r="G212" s="186">
        <v>0</v>
      </c>
      <c r="H212" s="186">
        <v>0</v>
      </c>
      <c r="I212" s="189">
        <f t="shared" si="8"/>
        <v>0</v>
      </c>
      <c r="J212" s="20">
        <v>0</v>
      </c>
      <c r="K212" s="188">
        <f t="shared" si="9"/>
        <v>0</v>
      </c>
    </row>
    <row r="213" spans="1:11" x14ac:dyDescent="0.2">
      <c r="A213" s="184"/>
      <c r="B213" s="184"/>
      <c r="C213" s="184"/>
      <c r="D213" s="647"/>
      <c r="E213" s="185" t="s">
        <v>141</v>
      </c>
      <c r="F213" s="186">
        <v>0</v>
      </c>
      <c r="G213" s="186">
        <v>0</v>
      </c>
      <c r="H213" s="186">
        <v>0</v>
      </c>
      <c r="I213" s="189">
        <f t="shared" si="8"/>
        <v>0</v>
      </c>
      <c r="J213" s="20">
        <v>0</v>
      </c>
      <c r="K213" s="188">
        <f t="shared" si="9"/>
        <v>0</v>
      </c>
    </row>
    <row r="214" spans="1:11" x14ac:dyDescent="0.2">
      <c r="A214" s="184"/>
      <c r="B214" s="184"/>
      <c r="C214" s="184"/>
      <c r="D214" s="647"/>
      <c r="E214" s="185" t="s">
        <v>141</v>
      </c>
      <c r="F214" s="186">
        <v>0</v>
      </c>
      <c r="G214" s="186">
        <v>0</v>
      </c>
      <c r="H214" s="186">
        <v>0</v>
      </c>
      <c r="I214" s="189">
        <f t="shared" si="8"/>
        <v>0</v>
      </c>
      <c r="J214" s="20">
        <v>0</v>
      </c>
      <c r="K214" s="188">
        <f t="shared" si="9"/>
        <v>0</v>
      </c>
    </row>
    <row r="215" spans="1:11" x14ac:dyDescent="0.2">
      <c r="A215" s="184"/>
      <c r="B215" s="184"/>
      <c r="C215" s="184"/>
      <c r="D215" s="647"/>
      <c r="E215" s="185" t="s">
        <v>141</v>
      </c>
      <c r="F215" s="186">
        <v>0</v>
      </c>
      <c r="G215" s="186">
        <v>0</v>
      </c>
      <c r="H215" s="186">
        <v>0</v>
      </c>
      <c r="I215" s="189">
        <f t="shared" si="8"/>
        <v>0</v>
      </c>
      <c r="J215" s="20">
        <v>0</v>
      </c>
      <c r="K215" s="188">
        <f t="shared" si="9"/>
        <v>0</v>
      </c>
    </row>
    <row r="216" spans="1:11" x14ac:dyDescent="0.2">
      <c r="A216" s="184"/>
      <c r="B216" s="184"/>
      <c r="C216" s="184"/>
      <c r="D216" s="647"/>
      <c r="E216" s="185" t="s">
        <v>141</v>
      </c>
      <c r="F216" s="186">
        <v>0</v>
      </c>
      <c r="G216" s="186">
        <v>0</v>
      </c>
      <c r="H216" s="186">
        <v>0</v>
      </c>
      <c r="I216" s="189">
        <f t="shared" si="8"/>
        <v>0</v>
      </c>
      <c r="J216" s="20">
        <v>0</v>
      </c>
      <c r="K216" s="188">
        <f t="shared" si="9"/>
        <v>0</v>
      </c>
    </row>
    <row r="217" spans="1:11" x14ac:dyDescent="0.2">
      <c r="A217" s="184"/>
      <c r="B217" s="184"/>
      <c r="C217" s="184"/>
      <c r="D217" s="647"/>
      <c r="E217" s="185" t="s">
        <v>141</v>
      </c>
      <c r="F217" s="186">
        <v>0</v>
      </c>
      <c r="G217" s="186">
        <v>0</v>
      </c>
      <c r="H217" s="186">
        <v>0</v>
      </c>
      <c r="I217" s="189">
        <f t="shared" si="8"/>
        <v>0</v>
      </c>
      <c r="J217" s="20">
        <v>0</v>
      </c>
      <c r="K217" s="188">
        <f t="shared" si="9"/>
        <v>0</v>
      </c>
    </row>
    <row r="218" spans="1:11" x14ac:dyDescent="0.2">
      <c r="A218" s="184"/>
      <c r="B218" s="184"/>
      <c r="C218" s="184"/>
      <c r="D218" s="647"/>
      <c r="E218" s="185" t="s">
        <v>141</v>
      </c>
      <c r="F218" s="186">
        <v>0</v>
      </c>
      <c r="G218" s="186">
        <v>0</v>
      </c>
      <c r="H218" s="186">
        <v>0</v>
      </c>
      <c r="I218" s="189">
        <f t="shared" si="8"/>
        <v>0</v>
      </c>
      <c r="J218" s="20">
        <v>0</v>
      </c>
      <c r="K218" s="188">
        <f t="shared" si="9"/>
        <v>0</v>
      </c>
    </row>
    <row r="219" spans="1:11" x14ac:dyDescent="0.2">
      <c r="A219" s="184"/>
      <c r="B219" s="184"/>
      <c r="C219" s="184"/>
      <c r="D219" s="647"/>
      <c r="E219" s="185" t="s">
        <v>141</v>
      </c>
      <c r="F219" s="186">
        <v>0</v>
      </c>
      <c r="G219" s="186">
        <v>0</v>
      </c>
      <c r="H219" s="186">
        <v>0</v>
      </c>
      <c r="I219" s="189">
        <f t="shared" si="8"/>
        <v>0</v>
      </c>
      <c r="J219" s="20">
        <v>0</v>
      </c>
      <c r="K219" s="188">
        <f t="shared" si="9"/>
        <v>0</v>
      </c>
    </row>
    <row r="220" spans="1:11" x14ac:dyDescent="0.2">
      <c r="A220" s="184"/>
      <c r="B220" s="184"/>
      <c r="C220" s="184"/>
      <c r="D220" s="647"/>
      <c r="E220" s="185" t="s">
        <v>141</v>
      </c>
      <c r="F220" s="186">
        <v>0</v>
      </c>
      <c r="G220" s="186">
        <v>0</v>
      </c>
      <c r="H220" s="186">
        <v>0</v>
      </c>
      <c r="I220" s="189">
        <f t="shared" si="8"/>
        <v>0</v>
      </c>
      <c r="J220" s="20">
        <v>0</v>
      </c>
      <c r="K220" s="188">
        <f t="shared" si="9"/>
        <v>0</v>
      </c>
    </row>
    <row r="221" spans="1:11" x14ac:dyDescent="0.2">
      <c r="A221" s="184"/>
      <c r="B221" s="184"/>
      <c r="C221" s="184"/>
      <c r="D221" s="647"/>
      <c r="E221" s="185" t="s">
        <v>141</v>
      </c>
      <c r="F221" s="186">
        <v>0</v>
      </c>
      <c r="G221" s="186">
        <v>0</v>
      </c>
      <c r="H221" s="186">
        <v>0</v>
      </c>
      <c r="I221" s="189">
        <f t="shared" si="8"/>
        <v>0</v>
      </c>
      <c r="J221" s="20">
        <v>0</v>
      </c>
      <c r="K221" s="188">
        <f t="shared" si="9"/>
        <v>0</v>
      </c>
    </row>
    <row r="222" spans="1:11" x14ac:dyDescent="0.2">
      <c r="A222" s="184"/>
      <c r="B222" s="184"/>
      <c r="C222" s="184"/>
      <c r="D222" s="647"/>
      <c r="E222" s="185" t="s">
        <v>141</v>
      </c>
      <c r="F222" s="186">
        <v>0</v>
      </c>
      <c r="G222" s="186">
        <v>0</v>
      </c>
      <c r="H222" s="186">
        <v>0</v>
      </c>
      <c r="I222" s="189">
        <f t="shared" si="8"/>
        <v>0</v>
      </c>
      <c r="J222" s="20">
        <v>0</v>
      </c>
      <c r="K222" s="188">
        <f t="shared" si="9"/>
        <v>0</v>
      </c>
    </row>
    <row r="223" spans="1:11" x14ac:dyDescent="0.2">
      <c r="A223" s="184"/>
      <c r="B223" s="184"/>
      <c r="C223" s="184"/>
      <c r="D223" s="647"/>
      <c r="E223" s="185" t="s">
        <v>141</v>
      </c>
      <c r="F223" s="186">
        <v>0</v>
      </c>
      <c r="G223" s="186">
        <v>0</v>
      </c>
      <c r="H223" s="186">
        <v>0</v>
      </c>
      <c r="I223" s="189">
        <f t="shared" si="8"/>
        <v>0</v>
      </c>
      <c r="J223" s="20">
        <v>0</v>
      </c>
      <c r="K223" s="188">
        <f t="shared" si="9"/>
        <v>0</v>
      </c>
    </row>
    <row r="224" spans="1:11" x14ac:dyDescent="0.2">
      <c r="A224" s="184"/>
      <c r="B224" s="184"/>
      <c r="C224" s="184"/>
      <c r="D224" s="647"/>
      <c r="E224" s="185" t="s">
        <v>141</v>
      </c>
      <c r="F224" s="186">
        <v>0</v>
      </c>
      <c r="G224" s="186">
        <v>0</v>
      </c>
      <c r="H224" s="186">
        <v>0</v>
      </c>
      <c r="I224" s="189">
        <f t="shared" si="8"/>
        <v>0</v>
      </c>
      <c r="J224" s="20">
        <v>0</v>
      </c>
      <c r="K224" s="188">
        <f t="shared" si="9"/>
        <v>0</v>
      </c>
    </row>
    <row r="225" spans="1:11" x14ac:dyDescent="0.2">
      <c r="A225" s="184"/>
      <c r="B225" s="184"/>
      <c r="C225" s="184"/>
      <c r="D225" s="647"/>
      <c r="E225" s="185" t="s">
        <v>141</v>
      </c>
      <c r="F225" s="186">
        <v>0</v>
      </c>
      <c r="G225" s="186">
        <v>0</v>
      </c>
      <c r="H225" s="186">
        <v>0</v>
      </c>
      <c r="I225" s="189">
        <f t="shared" si="8"/>
        <v>0</v>
      </c>
      <c r="J225" s="20">
        <v>0</v>
      </c>
      <c r="K225" s="188">
        <f t="shared" si="9"/>
        <v>0</v>
      </c>
    </row>
    <row r="226" spans="1:11" x14ac:dyDescent="0.2">
      <c r="A226" s="184"/>
      <c r="B226" s="184"/>
      <c r="C226" s="184"/>
      <c r="D226" s="647"/>
      <c r="E226" s="185" t="s">
        <v>141</v>
      </c>
      <c r="F226" s="186">
        <v>0</v>
      </c>
      <c r="G226" s="186">
        <v>0</v>
      </c>
      <c r="H226" s="186">
        <v>0</v>
      </c>
      <c r="I226" s="189">
        <f t="shared" si="8"/>
        <v>0</v>
      </c>
      <c r="J226" s="20">
        <v>0</v>
      </c>
      <c r="K226" s="188">
        <f t="shared" si="9"/>
        <v>0</v>
      </c>
    </row>
    <row r="227" spans="1:11" x14ac:dyDescent="0.2">
      <c r="A227" s="184"/>
      <c r="B227" s="184"/>
      <c r="C227" s="184"/>
      <c r="D227" s="647"/>
      <c r="E227" s="185" t="s">
        <v>141</v>
      </c>
      <c r="F227" s="186">
        <v>0</v>
      </c>
      <c r="G227" s="186">
        <v>0</v>
      </c>
      <c r="H227" s="186">
        <v>0</v>
      </c>
      <c r="I227" s="189">
        <f t="shared" si="8"/>
        <v>0</v>
      </c>
      <c r="J227" s="20">
        <v>0</v>
      </c>
      <c r="K227" s="188">
        <f t="shared" si="9"/>
        <v>0</v>
      </c>
    </row>
    <row r="228" spans="1:11" x14ac:dyDescent="0.2">
      <c r="A228" s="184"/>
      <c r="B228" s="184"/>
      <c r="C228" s="184"/>
      <c r="D228" s="647"/>
      <c r="E228" s="185" t="s">
        <v>141</v>
      </c>
      <c r="F228" s="186">
        <v>0</v>
      </c>
      <c r="G228" s="186">
        <v>0</v>
      </c>
      <c r="H228" s="186">
        <v>0</v>
      </c>
      <c r="I228" s="189">
        <f t="shared" si="8"/>
        <v>0</v>
      </c>
      <c r="J228" s="20">
        <v>0</v>
      </c>
      <c r="K228" s="188">
        <f t="shared" si="9"/>
        <v>0</v>
      </c>
    </row>
    <row r="229" spans="1:11" x14ac:dyDescent="0.2">
      <c r="A229" s="184"/>
      <c r="B229" s="184"/>
      <c r="C229" s="184"/>
      <c r="D229" s="647"/>
      <c r="E229" s="185" t="s">
        <v>141</v>
      </c>
      <c r="F229" s="186">
        <v>0</v>
      </c>
      <c r="G229" s="186">
        <v>0</v>
      </c>
      <c r="H229" s="186">
        <v>0</v>
      </c>
      <c r="I229" s="189">
        <f t="shared" si="8"/>
        <v>0</v>
      </c>
      <c r="J229" s="20">
        <v>0</v>
      </c>
      <c r="K229" s="188">
        <f t="shared" si="9"/>
        <v>0</v>
      </c>
    </row>
    <row r="230" spans="1:11" x14ac:dyDescent="0.2">
      <c r="A230" s="184"/>
      <c r="B230" s="184"/>
      <c r="C230" s="184"/>
      <c r="D230" s="647"/>
      <c r="E230" s="185" t="s">
        <v>141</v>
      </c>
      <c r="F230" s="186">
        <v>0</v>
      </c>
      <c r="G230" s="186">
        <v>0</v>
      </c>
      <c r="H230" s="186">
        <v>0</v>
      </c>
      <c r="I230" s="189">
        <f t="shared" si="8"/>
        <v>0</v>
      </c>
      <c r="J230" s="20">
        <v>0</v>
      </c>
      <c r="K230" s="188">
        <f t="shared" si="9"/>
        <v>0</v>
      </c>
    </row>
    <row r="231" spans="1:11" x14ac:dyDescent="0.2">
      <c r="A231" s="184"/>
      <c r="B231" s="184"/>
      <c r="C231" s="184"/>
      <c r="D231" s="647"/>
      <c r="E231" s="185" t="s">
        <v>141</v>
      </c>
      <c r="F231" s="186">
        <v>0</v>
      </c>
      <c r="G231" s="186">
        <v>0</v>
      </c>
      <c r="H231" s="186">
        <v>0</v>
      </c>
      <c r="I231" s="189">
        <f t="shared" si="8"/>
        <v>0</v>
      </c>
      <c r="J231" s="20">
        <v>0</v>
      </c>
      <c r="K231" s="188">
        <f t="shared" si="9"/>
        <v>0</v>
      </c>
    </row>
    <row r="232" spans="1:11" x14ac:dyDescent="0.2">
      <c r="A232" s="184"/>
      <c r="B232" s="184"/>
      <c r="C232" s="184"/>
      <c r="D232" s="647"/>
      <c r="E232" s="185" t="s">
        <v>141</v>
      </c>
      <c r="F232" s="186">
        <v>0</v>
      </c>
      <c r="G232" s="186">
        <v>0</v>
      </c>
      <c r="H232" s="186">
        <v>0</v>
      </c>
      <c r="I232" s="189">
        <f t="shared" ref="I232:I240" si="10">+F232+G232-H232</f>
        <v>0</v>
      </c>
      <c r="J232" s="20">
        <v>0</v>
      </c>
      <c r="K232" s="188">
        <f t="shared" ref="K232:K240" si="11">+I232+J232</f>
        <v>0</v>
      </c>
    </row>
    <row r="233" spans="1:11" x14ac:dyDescent="0.2">
      <c r="A233" s="184"/>
      <c r="B233" s="184"/>
      <c r="C233" s="184"/>
      <c r="D233" s="647"/>
      <c r="E233" s="185" t="s">
        <v>141</v>
      </c>
      <c r="F233" s="186">
        <v>0</v>
      </c>
      <c r="G233" s="186">
        <v>0</v>
      </c>
      <c r="H233" s="186">
        <v>0</v>
      </c>
      <c r="I233" s="189">
        <f t="shared" si="10"/>
        <v>0</v>
      </c>
      <c r="J233" s="20">
        <v>0</v>
      </c>
      <c r="K233" s="188">
        <f t="shared" si="11"/>
        <v>0</v>
      </c>
    </row>
    <row r="234" spans="1:11" x14ac:dyDescent="0.2">
      <c r="A234" s="184"/>
      <c r="B234" s="184"/>
      <c r="C234" s="184"/>
      <c r="D234" s="647"/>
      <c r="E234" s="185" t="s">
        <v>141</v>
      </c>
      <c r="F234" s="186">
        <v>0</v>
      </c>
      <c r="G234" s="186">
        <v>0</v>
      </c>
      <c r="H234" s="186">
        <v>0</v>
      </c>
      <c r="I234" s="189">
        <f t="shared" si="10"/>
        <v>0</v>
      </c>
      <c r="J234" s="20">
        <v>0</v>
      </c>
      <c r="K234" s="188">
        <f t="shared" si="11"/>
        <v>0</v>
      </c>
    </row>
    <row r="235" spans="1:11" x14ac:dyDescent="0.2">
      <c r="A235" s="184"/>
      <c r="B235" s="184"/>
      <c r="C235" s="184"/>
      <c r="D235" s="647"/>
      <c r="E235" s="185" t="s">
        <v>141</v>
      </c>
      <c r="F235" s="186">
        <v>0</v>
      </c>
      <c r="G235" s="186">
        <v>0</v>
      </c>
      <c r="H235" s="186">
        <v>0</v>
      </c>
      <c r="I235" s="189">
        <f t="shared" si="10"/>
        <v>0</v>
      </c>
      <c r="J235" s="20">
        <v>0</v>
      </c>
      <c r="K235" s="188">
        <f t="shared" si="11"/>
        <v>0</v>
      </c>
    </row>
    <row r="236" spans="1:11" x14ac:dyDescent="0.2">
      <c r="A236" s="184"/>
      <c r="B236" s="184"/>
      <c r="C236" s="184"/>
      <c r="D236" s="647"/>
      <c r="E236" s="185" t="s">
        <v>141</v>
      </c>
      <c r="F236" s="186">
        <v>0</v>
      </c>
      <c r="G236" s="186">
        <v>0</v>
      </c>
      <c r="H236" s="186">
        <v>0</v>
      </c>
      <c r="I236" s="189">
        <f t="shared" si="10"/>
        <v>0</v>
      </c>
      <c r="J236" s="20">
        <v>0</v>
      </c>
      <c r="K236" s="188">
        <f t="shared" si="11"/>
        <v>0</v>
      </c>
    </row>
    <row r="237" spans="1:11" x14ac:dyDescent="0.2">
      <c r="A237" s="184"/>
      <c r="B237" s="184"/>
      <c r="C237" s="184"/>
      <c r="D237" s="647"/>
      <c r="E237" s="185" t="s">
        <v>141</v>
      </c>
      <c r="F237" s="186">
        <v>0</v>
      </c>
      <c r="G237" s="186">
        <v>0</v>
      </c>
      <c r="H237" s="186">
        <v>0</v>
      </c>
      <c r="I237" s="189">
        <f t="shared" si="10"/>
        <v>0</v>
      </c>
      <c r="J237" s="20">
        <v>0</v>
      </c>
      <c r="K237" s="188">
        <f t="shared" si="11"/>
        <v>0</v>
      </c>
    </row>
    <row r="238" spans="1:11" x14ac:dyDescent="0.2">
      <c r="A238" s="184"/>
      <c r="B238" s="184"/>
      <c r="C238" s="184"/>
      <c r="D238" s="647"/>
      <c r="E238" s="185" t="s">
        <v>141</v>
      </c>
      <c r="F238" s="186">
        <v>0</v>
      </c>
      <c r="G238" s="186">
        <v>0</v>
      </c>
      <c r="H238" s="186">
        <v>0</v>
      </c>
      <c r="I238" s="189">
        <f t="shared" si="10"/>
        <v>0</v>
      </c>
      <c r="J238" s="20">
        <v>0</v>
      </c>
      <c r="K238" s="188">
        <f t="shared" si="11"/>
        <v>0</v>
      </c>
    </row>
    <row r="239" spans="1:11" x14ac:dyDescent="0.2">
      <c r="A239" s="184"/>
      <c r="B239" s="184"/>
      <c r="C239" s="184"/>
      <c r="D239" s="647"/>
      <c r="E239" s="185" t="s">
        <v>141</v>
      </c>
      <c r="F239" s="186">
        <v>0</v>
      </c>
      <c r="G239" s="186">
        <v>0</v>
      </c>
      <c r="H239" s="186">
        <v>0</v>
      </c>
      <c r="I239" s="189">
        <f t="shared" si="10"/>
        <v>0</v>
      </c>
      <c r="J239" s="20">
        <v>0</v>
      </c>
      <c r="K239" s="188">
        <f t="shared" si="11"/>
        <v>0</v>
      </c>
    </row>
    <row r="240" spans="1:11" x14ac:dyDescent="0.2">
      <c r="A240" s="184"/>
      <c r="B240" s="184"/>
      <c r="C240" s="184"/>
      <c r="D240" s="647"/>
      <c r="E240" s="185" t="s">
        <v>141</v>
      </c>
      <c r="F240" s="186">
        <v>0</v>
      </c>
      <c r="G240" s="186">
        <v>0</v>
      </c>
      <c r="H240" s="186">
        <v>0</v>
      </c>
      <c r="I240" s="189">
        <f t="shared" si="10"/>
        <v>0</v>
      </c>
      <c r="J240" s="20">
        <v>0</v>
      </c>
      <c r="K240" s="188">
        <f t="shared" si="11"/>
        <v>0</v>
      </c>
    </row>
    <row r="241" spans="1:11" x14ac:dyDescent="0.2">
      <c r="A241" s="184"/>
      <c r="B241" s="184"/>
      <c r="C241" s="184"/>
      <c r="D241" s="647"/>
      <c r="E241" s="185" t="s">
        <v>141</v>
      </c>
      <c r="F241" s="186">
        <v>0</v>
      </c>
      <c r="G241" s="186">
        <v>0</v>
      </c>
      <c r="H241" s="186">
        <v>0</v>
      </c>
      <c r="I241" s="189">
        <f t="shared" ref="I241:I304" si="12">+F241+G241-H241</f>
        <v>0</v>
      </c>
      <c r="J241" s="20">
        <v>0</v>
      </c>
      <c r="K241" s="188">
        <f t="shared" ref="K241:K304" si="13">+I241+J241</f>
        <v>0</v>
      </c>
    </row>
    <row r="242" spans="1:11" x14ac:dyDescent="0.2">
      <c r="A242" s="184"/>
      <c r="B242" s="184"/>
      <c r="C242" s="184"/>
      <c r="D242" s="647"/>
      <c r="E242" s="185" t="s">
        <v>141</v>
      </c>
      <c r="F242" s="186">
        <v>0</v>
      </c>
      <c r="G242" s="186">
        <v>0</v>
      </c>
      <c r="H242" s="186">
        <v>0</v>
      </c>
      <c r="I242" s="189">
        <f t="shared" si="12"/>
        <v>0</v>
      </c>
      <c r="J242" s="20">
        <v>0</v>
      </c>
      <c r="K242" s="188">
        <f t="shared" si="13"/>
        <v>0</v>
      </c>
    </row>
    <row r="243" spans="1:11" x14ac:dyDescent="0.2">
      <c r="A243" s="184"/>
      <c r="B243" s="184"/>
      <c r="C243" s="184"/>
      <c r="D243" s="647"/>
      <c r="E243" s="185" t="s">
        <v>141</v>
      </c>
      <c r="F243" s="186">
        <v>0</v>
      </c>
      <c r="G243" s="186">
        <v>0</v>
      </c>
      <c r="H243" s="186">
        <v>0</v>
      </c>
      <c r="I243" s="189">
        <f t="shared" si="12"/>
        <v>0</v>
      </c>
      <c r="J243" s="20">
        <v>0</v>
      </c>
      <c r="K243" s="188">
        <f t="shared" si="13"/>
        <v>0</v>
      </c>
    </row>
    <row r="244" spans="1:11" x14ac:dyDescent="0.2">
      <c r="A244" s="184"/>
      <c r="B244" s="184"/>
      <c r="C244" s="184"/>
      <c r="D244" s="647"/>
      <c r="E244" s="185" t="s">
        <v>141</v>
      </c>
      <c r="F244" s="186">
        <v>0</v>
      </c>
      <c r="G244" s="186">
        <v>0</v>
      </c>
      <c r="H244" s="186">
        <v>0</v>
      </c>
      <c r="I244" s="189">
        <f t="shared" si="12"/>
        <v>0</v>
      </c>
      <c r="J244" s="20">
        <v>0</v>
      </c>
      <c r="K244" s="188">
        <f t="shared" si="13"/>
        <v>0</v>
      </c>
    </row>
    <row r="245" spans="1:11" x14ac:dyDescent="0.2">
      <c r="A245" s="184"/>
      <c r="B245" s="184"/>
      <c r="C245" s="184"/>
      <c r="D245" s="647"/>
      <c r="E245" s="185" t="s">
        <v>141</v>
      </c>
      <c r="F245" s="186">
        <v>0</v>
      </c>
      <c r="G245" s="186">
        <v>0</v>
      </c>
      <c r="H245" s="186">
        <v>0</v>
      </c>
      <c r="I245" s="189">
        <f t="shared" si="12"/>
        <v>0</v>
      </c>
      <c r="J245" s="20">
        <v>0</v>
      </c>
      <c r="K245" s="188">
        <f t="shared" si="13"/>
        <v>0</v>
      </c>
    </row>
    <row r="246" spans="1:11" x14ac:dyDescent="0.2">
      <c r="A246" s="184"/>
      <c r="B246" s="184"/>
      <c r="C246" s="184"/>
      <c r="D246" s="647"/>
      <c r="E246" s="185" t="s">
        <v>141</v>
      </c>
      <c r="F246" s="186">
        <v>0</v>
      </c>
      <c r="G246" s="186">
        <v>0</v>
      </c>
      <c r="H246" s="186">
        <v>0</v>
      </c>
      <c r="I246" s="189">
        <f t="shared" si="12"/>
        <v>0</v>
      </c>
      <c r="J246" s="20">
        <v>0</v>
      </c>
      <c r="K246" s="188">
        <f t="shared" si="13"/>
        <v>0</v>
      </c>
    </row>
    <row r="247" spans="1:11" x14ac:dyDescent="0.2">
      <c r="A247" s="184"/>
      <c r="B247" s="184"/>
      <c r="C247" s="184"/>
      <c r="D247" s="647"/>
      <c r="E247" s="185" t="s">
        <v>141</v>
      </c>
      <c r="F247" s="186">
        <v>0</v>
      </c>
      <c r="G247" s="186">
        <v>0</v>
      </c>
      <c r="H247" s="186">
        <v>0</v>
      </c>
      <c r="I247" s="189">
        <f t="shared" si="12"/>
        <v>0</v>
      </c>
      <c r="J247" s="20">
        <v>0</v>
      </c>
      <c r="K247" s="188">
        <f t="shared" si="13"/>
        <v>0</v>
      </c>
    </row>
    <row r="248" spans="1:11" x14ac:dyDescent="0.2">
      <c r="A248" s="184"/>
      <c r="B248" s="184"/>
      <c r="C248" s="184"/>
      <c r="D248" s="647"/>
      <c r="E248" s="185" t="s">
        <v>141</v>
      </c>
      <c r="F248" s="186">
        <v>0</v>
      </c>
      <c r="G248" s="186">
        <v>0</v>
      </c>
      <c r="H248" s="186">
        <v>0</v>
      </c>
      <c r="I248" s="189">
        <f t="shared" si="12"/>
        <v>0</v>
      </c>
      <c r="J248" s="20">
        <v>0</v>
      </c>
      <c r="K248" s="188">
        <f t="shared" si="13"/>
        <v>0</v>
      </c>
    </row>
    <row r="249" spans="1:11" x14ac:dyDescent="0.2">
      <c r="A249" s="184"/>
      <c r="B249" s="184"/>
      <c r="C249" s="184"/>
      <c r="D249" s="647"/>
      <c r="E249" s="185" t="s">
        <v>141</v>
      </c>
      <c r="F249" s="186">
        <v>0</v>
      </c>
      <c r="G249" s="186">
        <v>0</v>
      </c>
      <c r="H249" s="186">
        <v>0</v>
      </c>
      <c r="I249" s="189">
        <f t="shared" si="12"/>
        <v>0</v>
      </c>
      <c r="J249" s="20">
        <v>0</v>
      </c>
      <c r="K249" s="188">
        <f t="shared" si="13"/>
        <v>0</v>
      </c>
    </row>
    <row r="250" spans="1:11" x14ac:dyDescent="0.2">
      <c r="A250" s="184"/>
      <c r="B250" s="184"/>
      <c r="C250" s="184"/>
      <c r="D250" s="647"/>
      <c r="E250" s="185" t="s">
        <v>141</v>
      </c>
      <c r="F250" s="186">
        <v>0</v>
      </c>
      <c r="G250" s="186">
        <v>0</v>
      </c>
      <c r="H250" s="186">
        <v>0</v>
      </c>
      <c r="I250" s="189">
        <f t="shared" si="12"/>
        <v>0</v>
      </c>
      <c r="J250" s="20">
        <v>0</v>
      </c>
      <c r="K250" s="188">
        <f t="shared" si="13"/>
        <v>0</v>
      </c>
    </row>
    <row r="251" spans="1:11" x14ac:dyDescent="0.2">
      <c r="A251" s="184"/>
      <c r="B251" s="184"/>
      <c r="C251" s="184"/>
      <c r="D251" s="647"/>
      <c r="E251" s="185" t="s">
        <v>141</v>
      </c>
      <c r="F251" s="186">
        <v>0</v>
      </c>
      <c r="G251" s="186">
        <v>0</v>
      </c>
      <c r="H251" s="186">
        <v>0</v>
      </c>
      <c r="I251" s="189">
        <f t="shared" si="12"/>
        <v>0</v>
      </c>
      <c r="J251" s="20">
        <v>0</v>
      </c>
      <c r="K251" s="188">
        <f t="shared" si="13"/>
        <v>0</v>
      </c>
    </row>
    <row r="252" spans="1:11" x14ac:dyDescent="0.2">
      <c r="A252" s="184"/>
      <c r="B252" s="184"/>
      <c r="C252" s="184"/>
      <c r="D252" s="647"/>
      <c r="E252" s="185" t="s">
        <v>141</v>
      </c>
      <c r="F252" s="186">
        <v>0</v>
      </c>
      <c r="G252" s="186">
        <v>0</v>
      </c>
      <c r="H252" s="186">
        <v>0</v>
      </c>
      <c r="I252" s="189">
        <f t="shared" si="12"/>
        <v>0</v>
      </c>
      <c r="J252" s="20">
        <v>0</v>
      </c>
      <c r="K252" s="188">
        <f t="shared" si="13"/>
        <v>0</v>
      </c>
    </row>
    <row r="253" spans="1:11" x14ac:dyDescent="0.2">
      <c r="A253" s="184"/>
      <c r="B253" s="184"/>
      <c r="C253" s="184"/>
      <c r="D253" s="647"/>
      <c r="E253" s="185" t="s">
        <v>141</v>
      </c>
      <c r="F253" s="186">
        <v>0</v>
      </c>
      <c r="G253" s="186">
        <v>0</v>
      </c>
      <c r="H253" s="186">
        <v>0</v>
      </c>
      <c r="I253" s="189">
        <f t="shared" si="12"/>
        <v>0</v>
      </c>
      <c r="J253" s="20">
        <v>0</v>
      </c>
      <c r="K253" s="188">
        <f t="shared" si="13"/>
        <v>0</v>
      </c>
    </row>
    <row r="254" spans="1:11" x14ac:dyDescent="0.2">
      <c r="A254" s="184"/>
      <c r="B254" s="184"/>
      <c r="C254" s="184"/>
      <c r="D254" s="647"/>
      <c r="E254" s="185" t="s">
        <v>141</v>
      </c>
      <c r="F254" s="186">
        <v>0</v>
      </c>
      <c r="G254" s="186">
        <v>0</v>
      </c>
      <c r="H254" s="186">
        <v>0</v>
      </c>
      <c r="I254" s="189">
        <f t="shared" si="12"/>
        <v>0</v>
      </c>
      <c r="J254" s="20">
        <v>0</v>
      </c>
      <c r="K254" s="188">
        <f t="shared" si="13"/>
        <v>0</v>
      </c>
    </row>
    <row r="255" spans="1:11" x14ac:dyDescent="0.2">
      <c r="A255" s="184"/>
      <c r="B255" s="184"/>
      <c r="C255" s="184"/>
      <c r="D255" s="647"/>
      <c r="E255" s="185" t="s">
        <v>141</v>
      </c>
      <c r="F255" s="186">
        <v>0</v>
      </c>
      <c r="G255" s="186">
        <v>0</v>
      </c>
      <c r="H255" s="186">
        <v>0</v>
      </c>
      <c r="I255" s="189">
        <f t="shared" si="12"/>
        <v>0</v>
      </c>
      <c r="J255" s="20">
        <v>0</v>
      </c>
      <c r="K255" s="188">
        <f t="shared" si="13"/>
        <v>0</v>
      </c>
    </row>
    <row r="256" spans="1:11" x14ac:dyDescent="0.2">
      <c r="A256" s="184"/>
      <c r="B256" s="184"/>
      <c r="C256" s="184"/>
      <c r="D256" s="647"/>
      <c r="E256" s="185" t="s">
        <v>141</v>
      </c>
      <c r="F256" s="186">
        <v>0</v>
      </c>
      <c r="G256" s="186">
        <v>0</v>
      </c>
      <c r="H256" s="186">
        <v>0</v>
      </c>
      <c r="I256" s="189">
        <f t="shared" si="12"/>
        <v>0</v>
      </c>
      <c r="J256" s="20">
        <v>0</v>
      </c>
      <c r="K256" s="188">
        <f t="shared" si="13"/>
        <v>0</v>
      </c>
    </row>
    <row r="257" spans="1:11" x14ac:dyDescent="0.2">
      <c r="A257" s="184"/>
      <c r="B257" s="184"/>
      <c r="C257" s="184"/>
      <c r="D257" s="647"/>
      <c r="E257" s="185" t="s">
        <v>141</v>
      </c>
      <c r="F257" s="186">
        <v>0</v>
      </c>
      <c r="G257" s="186">
        <v>0</v>
      </c>
      <c r="H257" s="186">
        <v>0</v>
      </c>
      <c r="I257" s="189">
        <f t="shared" si="12"/>
        <v>0</v>
      </c>
      <c r="J257" s="20">
        <v>0</v>
      </c>
      <c r="K257" s="188">
        <f t="shared" si="13"/>
        <v>0</v>
      </c>
    </row>
    <row r="258" spans="1:11" x14ac:dyDescent="0.2">
      <c r="A258" s="184"/>
      <c r="B258" s="184"/>
      <c r="C258" s="184"/>
      <c r="D258" s="647"/>
      <c r="E258" s="185" t="s">
        <v>141</v>
      </c>
      <c r="F258" s="186">
        <v>0</v>
      </c>
      <c r="G258" s="186">
        <v>0</v>
      </c>
      <c r="H258" s="186">
        <v>0</v>
      </c>
      <c r="I258" s="189">
        <f t="shared" si="12"/>
        <v>0</v>
      </c>
      <c r="J258" s="20">
        <v>0</v>
      </c>
      <c r="K258" s="188">
        <f t="shared" si="13"/>
        <v>0</v>
      </c>
    </row>
    <row r="259" spans="1:11" x14ac:dyDescent="0.2">
      <c r="A259" s="184"/>
      <c r="B259" s="184"/>
      <c r="C259" s="184"/>
      <c r="D259" s="647"/>
      <c r="E259" s="185" t="s">
        <v>141</v>
      </c>
      <c r="F259" s="186">
        <v>0</v>
      </c>
      <c r="G259" s="186">
        <v>0</v>
      </c>
      <c r="H259" s="186">
        <v>0</v>
      </c>
      <c r="I259" s="189">
        <f t="shared" si="12"/>
        <v>0</v>
      </c>
      <c r="J259" s="20">
        <v>0</v>
      </c>
      <c r="K259" s="188">
        <f t="shared" si="13"/>
        <v>0</v>
      </c>
    </row>
    <row r="260" spans="1:11" x14ac:dyDescent="0.2">
      <c r="A260" s="184"/>
      <c r="B260" s="184"/>
      <c r="C260" s="184"/>
      <c r="D260" s="647"/>
      <c r="E260" s="185" t="s">
        <v>141</v>
      </c>
      <c r="F260" s="186">
        <v>0</v>
      </c>
      <c r="G260" s="186">
        <v>0</v>
      </c>
      <c r="H260" s="186">
        <v>0</v>
      </c>
      <c r="I260" s="189">
        <f t="shared" si="12"/>
        <v>0</v>
      </c>
      <c r="J260" s="20">
        <v>0</v>
      </c>
      <c r="K260" s="188">
        <f t="shared" si="13"/>
        <v>0</v>
      </c>
    </row>
    <row r="261" spans="1:11" x14ac:dyDescent="0.2">
      <c r="A261" s="184"/>
      <c r="B261" s="184"/>
      <c r="C261" s="184"/>
      <c r="D261" s="647"/>
      <c r="E261" s="185" t="s">
        <v>141</v>
      </c>
      <c r="F261" s="186">
        <v>0</v>
      </c>
      <c r="G261" s="186">
        <v>0</v>
      </c>
      <c r="H261" s="186">
        <v>0</v>
      </c>
      <c r="I261" s="189">
        <f t="shared" si="12"/>
        <v>0</v>
      </c>
      <c r="J261" s="20">
        <v>0</v>
      </c>
      <c r="K261" s="188">
        <f t="shared" si="13"/>
        <v>0</v>
      </c>
    </row>
    <row r="262" spans="1:11" x14ac:dyDescent="0.2">
      <c r="A262" s="184"/>
      <c r="B262" s="184"/>
      <c r="C262" s="184"/>
      <c r="D262" s="647"/>
      <c r="E262" s="185" t="s">
        <v>141</v>
      </c>
      <c r="F262" s="186">
        <v>0</v>
      </c>
      <c r="G262" s="186">
        <v>0</v>
      </c>
      <c r="H262" s="186">
        <v>0</v>
      </c>
      <c r="I262" s="189">
        <f t="shared" si="12"/>
        <v>0</v>
      </c>
      <c r="J262" s="20">
        <v>0</v>
      </c>
      <c r="K262" s="188">
        <f t="shared" si="13"/>
        <v>0</v>
      </c>
    </row>
    <row r="263" spans="1:11" x14ac:dyDescent="0.2">
      <c r="A263" s="184"/>
      <c r="B263" s="184"/>
      <c r="C263" s="184"/>
      <c r="D263" s="647"/>
      <c r="E263" s="185" t="s">
        <v>141</v>
      </c>
      <c r="F263" s="186">
        <v>0</v>
      </c>
      <c r="G263" s="186">
        <v>0</v>
      </c>
      <c r="H263" s="186">
        <v>0</v>
      </c>
      <c r="I263" s="189">
        <f t="shared" si="12"/>
        <v>0</v>
      </c>
      <c r="J263" s="20">
        <v>0</v>
      </c>
      <c r="K263" s="188">
        <f t="shared" si="13"/>
        <v>0</v>
      </c>
    </row>
    <row r="264" spans="1:11" x14ac:dyDescent="0.2">
      <c r="A264" s="184"/>
      <c r="B264" s="184"/>
      <c r="C264" s="184"/>
      <c r="D264" s="647"/>
      <c r="E264" s="185" t="s">
        <v>141</v>
      </c>
      <c r="F264" s="186">
        <v>0</v>
      </c>
      <c r="G264" s="186">
        <v>0</v>
      </c>
      <c r="H264" s="186">
        <v>0</v>
      </c>
      <c r="I264" s="189">
        <f t="shared" si="12"/>
        <v>0</v>
      </c>
      <c r="J264" s="20">
        <v>0</v>
      </c>
      <c r="K264" s="188">
        <f t="shared" si="13"/>
        <v>0</v>
      </c>
    </row>
    <row r="265" spans="1:11" x14ac:dyDescent="0.2">
      <c r="A265" s="184"/>
      <c r="B265" s="184"/>
      <c r="C265" s="184"/>
      <c r="D265" s="647"/>
      <c r="E265" s="185" t="s">
        <v>141</v>
      </c>
      <c r="F265" s="186">
        <v>0</v>
      </c>
      <c r="G265" s="186">
        <v>0</v>
      </c>
      <c r="H265" s="186">
        <v>0</v>
      </c>
      <c r="I265" s="189">
        <f t="shared" si="12"/>
        <v>0</v>
      </c>
      <c r="J265" s="20">
        <v>0</v>
      </c>
      <c r="K265" s="188">
        <f t="shared" si="13"/>
        <v>0</v>
      </c>
    </row>
    <row r="266" spans="1:11" x14ac:dyDescent="0.2">
      <c r="A266" s="184"/>
      <c r="B266" s="184"/>
      <c r="C266" s="184"/>
      <c r="D266" s="647"/>
      <c r="E266" s="185" t="s">
        <v>141</v>
      </c>
      <c r="F266" s="186">
        <v>0</v>
      </c>
      <c r="G266" s="186">
        <v>0</v>
      </c>
      <c r="H266" s="186">
        <v>0</v>
      </c>
      <c r="I266" s="189">
        <f t="shared" si="12"/>
        <v>0</v>
      </c>
      <c r="J266" s="20">
        <v>0</v>
      </c>
      <c r="K266" s="188">
        <f t="shared" si="13"/>
        <v>0</v>
      </c>
    </row>
    <row r="267" spans="1:11" x14ac:dyDescent="0.2">
      <c r="A267" s="184"/>
      <c r="B267" s="184"/>
      <c r="C267" s="184"/>
      <c r="D267" s="647"/>
      <c r="E267" s="185" t="s">
        <v>141</v>
      </c>
      <c r="F267" s="186">
        <v>0</v>
      </c>
      <c r="G267" s="186">
        <v>0</v>
      </c>
      <c r="H267" s="186">
        <v>0</v>
      </c>
      <c r="I267" s="189">
        <f t="shared" si="12"/>
        <v>0</v>
      </c>
      <c r="J267" s="20">
        <v>0</v>
      </c>
      <c r="K267" s="188">
        <f t="shared" si="13"/>
        <v>0</v>
      </c>
    </row>
    <row r="268" spans="1:11" x14ac:dyDescent="0.2">
      <c r="A268" s="184"/>
      <c r="B268" s="184"/>
      <c r="C268" s="184"/>
      <c r="D268" s="647"/>
      <c r="E268" s="185" t="s">
        <v>141</v>
      </c>
      <c r="F268" s="186">
        <v>0</v>
      </c>
      <c r="G268" s="186">
        <v>0</v>
      </c>
      <c r="H268" s="186">
        <v>0</v>
      </c>
      <c r="I268" s="189">
        <f t="shared" si="12"/>
        <v>0</v>
      </c>
      <c r="J268" s="20">
        <v>0</v>
      </c>
      <c r="K268" s="188">
        <f t="shared" si="13"/>
        <v>0</v>
      </c>
    </row>
    <row r="269" spans="1:11" x14ac:dyDescent="0.2">
      <c r="A269" s="184"/>
      <c r="B269" s="184"/>
      <c r="C269" s="184"/>
      <c r="D269" s="647"/>
      <c r="E269" s="185" t="s">
        <v>141</v>
      </c>
      <c r="F269" s="186">
        <v>0</v>
      </c>
      <c r="G269" s="186">
        <v>0</v>
      </c>
      <c r="H269" s="186">
        <v>0</v>
      </c>
      <c r="I269" s="189">
        <f t="shared" si="12"/>
        <v>0</v>
      </c>
      <c r="J269" s="20">
        <v>0</v>
      </c>
      <c r="K269" s="188">
        <f t="shared" si="13"/>
        <v>0</v>
      </c>
    </row>
    <row r="270" spans="1:11" x14ac:dyDescent="0.2">
      <c r="A270" s="184"/>
      <c r="B270" s="184"/>
      <c r="C270" s="184"/>
      <c r="D270" s="647"/>
      <c r="E270" s="185" t="s">
        <v>141</v>
      </c>
      <c r="F270" s="186">
        <v>0</v>
      </c>
      <c r="G270" s="186">
        <v>0</v>
      </c>
      <c r="H270" s="186">
        <v>0</v>
      </c>
      <c r="I270" s="189">
        <f t="shared" si="12"/>
        <v>0</v>
      </c>
      <c r="J270" s="20">
        <v>0</v>
      </c>
      <c r="K270" s="188">
        <f t="shared" si="13"/>
        <v>0</v>
      </c>
    </row>
    <row r="271" spans="1:11" x14ac:dyDescent="0.2">
      <c r="A271" s="184"/>
      <c r="B271" s="184"/>
      <c r="C271" s="184"/>
      <c r="D271" s="647"/>
      <c r="E271" s="185" t="s">
        <v>141</v>
      </c>
      <c r="F271" s="186">
        <v>0</v>
      </c>
      <c r="G271" s="186">
        <v>0</v>
      </c>
      <c r="H271" s="186">
        <v>0</v>
      </c>
      <c r="I271" s="189">
        <f t="shared" si="12"/>
        <v>0</v>
      </c>
      <c r="J271" s="20">
        <v>0</v>
      </c>
      <c r="K271" s="188">
        <f t="shared" si="13"/>
        <v>0</v>
      </c>
    </row>
    <row r="272" spans="1:11" x14ac:dyDescent="0.2">
      <c r="A272" s="184"/>
      <c r="B272" s="184"/>
      <c r="C272" s="184"/>
      <c r="D272" s="647"/>
      <c r="E272" s="185" t="s">
        <v>141</v>
      </c>
      <c r="F272" s="186">
        <v>0</v>
      </c>
      <c r="G272" s="186">
        <v>0</v>
      </c>
      <c r="H272" s="186">
        <v>0</v>
      </c>
      <c r="I272" s="189">
        <f t="shared" si="12"/>
        <v>0</v>
      </c>
      <c r="J272" s="20">
        <v>0</v>
      </c>
      <c r="K272" s="188">
        <f t="shared" si="13"/>
        <v>0</v>
      </c>
    </row>
    <row r="273" spans="1:11" x14ac:dyDescent="0.2">
      <c r="A273" s="184"/>
      <c r="B273" s="184"/>
      <c r="C273" s="184"/>
      <c r="D273" s="647"/>
      <c r="E273" s="185" t="s">
        <v>141</v>
      </c>
      <c r="F273" s="186">
        <v>0</v>
      </c>
      <c r="G273" s="186">
        <v>0</v>
      </c>
      <c r="H273" s="186">
        <v>0</v>
      </c>
      <c r="I273" s="189">
        <f t="shared" si="12"/>
        <v>0</v>
      </c>
      <c r="J273" s="20">
        <v>0</v>
      </c>
      <c r="K273" s="188">
        <f t="shared" si="13"/>
        <v>0</v>
      </c>
    </row>
    <row r="274" spans="1:11" x14ac:dyDescent="0.2">
      <c r="A274" s="184"/>
      <c r="B274" s="184"/>
      <c r="C274" s="184"/>
      <c r="D274" s="647"/>
      <c r="E274" s="185" t="s">
        <v>141</v>
      </c>
      <c r="F274" s="186">
        <v>0</v>
      </c>
      <c r="G274" s="186">
        <v>0</v>
      </c>
      <c r="H274" s="186">
        <v>0</v>
      </c>
      <c r="I274" s="189">
        <f t="shared" si="12"/>
        <v>0</v>
      </c>
      <c r="J274" s="20">
        <v>0</v>
      </c>
      <c r="K274" s="188">
        <f t="shared" si="13"/>
        <v>0</v>
      </c>
    </row>
    <row r="275" spans="1:11" x14ac:dyDescent="0.2">
      <c r="A275" s="184"/>
      <c r="B275" s="184"/>
      <c r="C275" s="184"/>
      <c r="D275" s="647"/>
      <c r="E275" s="185" t="s">
        <v>141</v>
      </c>
      <c r="F275" s="186">
        <v>0</v>
      </c>
      <c r="G275" s="186">
        <v>0</v>
      </c>
      <c r="H275" s="186">
        <v>0</v>
      </c>
      <c r="I275" s="189">
        <f t="shared" si="12"/>
        <v>0</v>
      </c>
      <c r="J275" s="20">
        <v>0</v>
      </c>
      <c r="K275" s="188">
        <f t="shared" si="13"/>
        <v>0</v>
      </c>
    </row>
    <row r="276" spans="1:11" x14ac:dyDescent="0.2">
      <c r="A276" s="184"/>
      <c r="B276" s="184"/>
      <c r="C276" s="184"/>
      <c r="D276" s="647"/>
      <c r="E276" s="185" t="s">
        <v>141</v>
      </c>
      <c r="F276" s="186">
        <v>0</v>
      </c>
      <c r="G276" s="186">
        <v>0</v>
      </c>
      <c r="H276" s="186">
        <v>0</v>
      </c>
      <c r="I276" s="189">
        <f t="shared" si="12"/>
        <v>0</v>
      </c>
      <c r="J276" s="20">
        <v>0</v>
      </c>
      <c r="K276" s="188">
        <f t="shared" si="13"/>
        <v>0</v>
      </c>
    </row>
    <row r="277" spans="1:11" x14ac:dyDescent="0.2">
      <c r="A277" s="184"/>
      <c r="B277" s="184"/>
      <c r="C277" s="184"/>
      <c r="D277" s="647"/>
      <c r="E277" s="185" t="s">
        <v>141</v>
      </c>
      <c r="F277" s="186">
        <v>0</v>
      </c>
      <c r="G277" s="186">
        <v>0</v>
      </c>
      <c r="H277" s="186">
        <v>0</v>
      </c>
      <c r="I277" s="189">
        <f t="shared" si="12"/>
        <v>0</v>
      </c>
      <c r="J277" s="20">
        <v>0</v>
      </c>
      <c r="K277" s="188">
        <f t="shared" si="13"/>
        <v>0</v>
      </c>
    </row>
    <row r="278" spans="1:11" x14ac:dyDescent="0.2">
      <c r="A278" s="184"/>
      <c r="B278" s="184"/>
      <c r="C278" s="184"/>
      <c r="D278" s="647"/>
      <c r="E278" s="185" t="s">
        <v>141</v>
      </c>
      <c r="F278" s="186">
        <v>0</v>
      </c>
      <c r="G278" s="186">
        <v>0</v>
      </c>
      <c r="H278" s="186">
        <v>0</v>
      </c>
      <c r="I278" s="189">
        <f t="shared" si="12"/>
        <v>0</v>
      </c>
      <c r="J278" s="20">
        <v>0</v>
      </c>
      <c r="K278" s="188">
        <f t="shared" si="13"/>
        <v>0</v>
      </c>
    </row>
    <row r="279" spans="1:11" x14ac:dyDescent="0.2">
      <c r="A279" s="184"/>
      <c r="B279" s="184"/>
      <c r="C279" s="184"/>
      <c r="D279" s="647"/>
      <c r="E279" s="185" t="s">
        <v>141</v>
      </c>
      <c r="F279" s="186">
        <v>0</v>
      </c>
      <c r="G279" s="186">
        <v>0</v>
      </c>
      <c r="H279" s="186">
        <v>0</v>
      </c>
      <c r="I279" s="189">
        <f t="shared" si="12"/>
        <v>0</v>
      </c>
      <c r="J279" s="20">
        <v>0</v>
      </c>
      <c r="K279" s="188">
        <f t="shared" si="13"/>
        <v>0</v>
      </c>
    </row>
    <row r="280" spans="1:11" x14ac:dyDescent="0.2">
      <c r="A280" s="184"/>
      <c r="B280" s="184"/>
      <c r="C280" s="184"/>
      <c r="D280" s="647"/>
      <c r="E280" s="185" t="s">
        <v>141</v>
      </c>
      <c r="F280" s="186">
        <v>0</v>
      </c>
      <c r="G280" s="186">
        <v>0</v>
      </c>
      <c r="H280" s="186">
        <v>0</v>
      </c>
      <c r="I280" s="189">
        <f t="shared" si="12"/>
        <v>0</v>
      </c>
      <c r="J280" s="20">
        <v>0</v>
      </c>
      <c r="K280" s="188">
        <f t="shared" si="13"/>
        <v>0</v>
      </c>
    </row>
    <row r="281" spans="1:11" x14ac:dyDescent="0.2">
      <c r="A281" s="184"/>
      <c r="B281" s="184"/>
      <c r="C281" s="184"/>
      <c r="D281" s="647"/>
      <c r="E281" s="185" t="s">
        <v>141</v>
      </c>
      <c r="F281" s="186">
        <v>0</v>
      </c>
      <c r="G281" s="186">
        <v>0</v>
      </c>
      <c r="H281" s="186">
        <v>0</v>
      </c>
      <c r="I281" s="189">
        <f t="shared" si="12"/>
        <v>0</v>
      </c>
      <c r="J281" s="20">
        <v>0</v>
      </c>
      <c r="K281" s="188">
        <f t="shared" si="13"/>
        <v>0</v>
      </c>
    </row>
    <row r="282" spans="1:11" x14ac:dyDescent="0.2">
      <c r="A282" s="184"/>
      <c r="B282" s="184"/>
      <c r="C282" s="184"/>
      <c r="D282" s="647"/>
      <c r="E282" s="185" t="s">
        <v>141</v>
      </c>
      <c r="F282" s="186">
        <v>0</v>
      </c>
      <c r="G282" s="186">
        <v>0</v>
      </c>
      <c r="H282" s="186">
        <v>0</v>
      </c>
      <c r="I282" s="189">
        <f t="shared" si="12"/>
        <v>0</v>
      </c>
      <c r="J282" s="20">
        <v>0</v>
      </c>
      <c r="K282" s="188">
        <f t="shared" si="13"/>
        <v>0</v>
      </c>
    </row>
    <row r="283" spans="1:11" x14ac:dyDescent="0.2">
      <c r="A283" s="184"/>
      <c r="B283" s="184"/>
      <c r="C283" s="184"/>
      <c r="D283" s="647"/>
      <c r="E283" s="185" t="s">
        <v>141</v>
      </c>
      <c r="F283" s="186">
        <v>0</v>
      </c>
      <c r="G283" s="186">
        <v>0</v>
      </c>
      <c r="H283" s="186">
        <v>0</v>
      </c>
      <c r="I283" s="189">
        <f t="shared" si="12"/>
        <v>0</v>
      </c>
      <c r="J283" s="20">
        <v>0</v>
      </c>
      <c r="K283" s="188">
        <f t="shared" si="13"/>
        <v>0</v>
      </c>
    </row>
    <row r="284" spans="1:11" x14ac:dyDescent="0.2">
      <c r="A284" s="184"/>
      <c r="B284" s="184"/>
      <c r="C284" s="184"/>
      <c r="D284" s="647"/>
      <c r="E284" s="185" t="s">
        <v>141</v>
      </c>
      <c r="F284" s="186">
        <v>0</v>
      </c>
      <c r="G284" s="186">
        <v>0</v>
      </c>
      <c r="H284" s="186">
        <v>0</v>
      </c>
      <c r="I284" s="189">
        <f t="shared" si="12"/>
        <v>0</v>
      </c>
      <c r="J284" s="20">
        <v>0</v>
      </c>
      <c r="K284" s="188">
        <f t="shared" si="13"/>
        <v>0</v>
      </c>
    </row>
    <row r="285" spans="1:11" x14ac:dyDescent="0.2">
      <c r="A285" s="184"/>
      <c r="B285" s="184"/>
      <c r="C285" s="184"/>
      <c r="D285" s="647"/>
      <c r="E285" s="185" t="s">
        <v>141</v>
      </c>
      <c r="F285" s="186">
        <v>0</v>
      </c>
      <c r="G285" s="186">
        <v>0</v>
      </c>
      <c r="H285" s="186">
        <v>0</v>
      </c>
      <c r="I285" s="189">
        <f t="shared" si="12"/>
        <v>0</v>
      </c>
      <c r="J285" s="20">
        <v>0</v>
      </c>
      <c r="K285" s="188">
        <f t="shared" si="13"/>
        <v>0</v>
      </c>
    </row>
    <row r="286" spans="1:11" x14ac:dyDescent="0.2">
      <c r="A286" s="184"/>
      <c r="B286" s="184"/>
      <c r="C286" s="184"/>
      <c r="D286" s="647"/>
      <c r="E286" s="185" t="s">
        <v>141</v>
      </c>
      <c r="F286" s="186">
        <v>0</v>
      </c>
      <c r="G286" s="186">
        <v>0</v>
      </c>
      <c r="H286" s="186">
        <v>0</v>
      </c>
      <c r="I286" s="189">
        <f t="shared" si="12"/>
        <v>0</v>
      </c>
      <c r="J286" s="20">
        <v>0</v>
      </c>
      <c r="K286" s="188">
        <f t="shared" si="13"/>
        <v>0</v>
      </c>
    </row>
    <row r="287" spans="1:11" x14ac:dyDescent="0.2">
      <c r="A287" s="184"/>
      <c r="B287" s="184"/>
      <c r="C287" s="184"/>
      <c r="D287" s="647"/>
      <c r="E287" s="185" t="s">
        <v>141</v>
      </c>
      <c r="F287" s="186">
        <v>0</v>
      </c>
      <c r="G287" s="186">
        <v>0</v>
      </c>
      <c r="H287" s="186">
        <v>0</v>
      </c>
      <c r="I287" s="189">
        <f t="shared" si="12"/>
        <v>0</v>
      </c>
      <c r="J287" s="20">
        <v>0</v>
      </c>
      <c r="K287" s="188">
        <f t="shared" si="13"/>
        <v>0</v>
      </c>
    </row>
    <row r="288" spans="1:11" x14ac:dyDescent="0.2">
      <c r="A288" s="184"/>
      <c r="B288" s="184"/>
      <c r="C288" s="184"/>
      <c r="D288" s="647"/>
      <c r="E288" s="185" t="s">
        <v>141</v>
      </c>
      <c r="F288" s="186">
        <v>0</v>
      </c>
      <c r="G288" s="186">
        <v>0</v>
      </c>
      <c r="H288" s="186">
        <v>0</v>
      </c>
      <c r="I288" s="189">
        <f t="shared" si="12"/>
        <v>0</v>
      </c>
      <c r="J288" s="20">
        <v>0</v>
      </c>
      <c r="K288" s="188">
        <f t="shared" si="13"/>
        <v>0</v>
      </c>
    </row>
    <row r="289" spans="1:11" x14ac:dyDescent="0.2">
      <c r="A289" s="184"/>
      <c r="B289" s="184"/>
      <c r="C289" s="184"/>
      <c r="D289" s="647"/>
      <c r="E289" s="185" t="s">
        <v>141</v>
      </c>
      <c r="F289" s="186">
        <v>0</v>
      </c>
      <c r="G289" s="186">
        <v>0</v>
      </c>
      <c r="H289" s="186">
        <v>0</v>
      </c>
      <c r="I289" s="189">
        <f t="shared" si="12"/>
        <v>0</v>
      </c>
      <c r="J289" s="20">
        <v>0</v>
      </c>
      <c r="K289" s="188">
        <f t="shared" si="13"/>
        <v>0</v>
      </c>
    </row>
    <row r="290" spans="1:11" x14ac:dyDescent="0.2">
      <c r="A290" s="184"/>
      <c r="B290" s="184"/>
      <c r="C290" s="184"/>
      <c r="D290" s="647"/>
      <c r="E290" s="185" t="s">
        <v>141</v>
      </c>
      <c r="F290" s="186">
        <v>0</v>
      </c>
      <c r="G290" s="186">
        <v>0</v>
      </c>
      <c r="H290" s="186">
        <v>0</v>
      </c>
      <c r="I290" s="189">
        <f t="shared" si="12"/>
        <v>0</v>
      </c>
      <c r="J290" s="20">
        <v>0</v>
      </c>
      <c r="K290" s="188">
        <f t="shared" si="13"/>
        <v>0</v>
      </c>
    </row>
    <row r="291" spans="1:11" x14ac:dyDescent="0.2">
      <c r="A291" s="184"/>
      <c r="B291" s="184"/>
      <c r="C291" s="184"/>
      <c r="D291" s="647"/>
      <c r="E291" s="185" t="s">
        <v>141</v>
      </c>
      <c r="F291" s="186">
        <v>0</v>
      </c>
      <c r="G291" s="186">
        <v>0</v>
      </c>
      <c r="H291" s="186">
        <v>0</v>
      </c>
      <c r="I291" s="189">
        <f t="shared" si="12"/>
        <v>0</v>
      </c>
      <c r="J291" s="20">
        <v>0</v>
      </c>
      <c r="K291" s="188">
        <f t="shared" si="13"/>
        <v>0</v>
      </c>
    </row>
    <row r="292" spans="1:11" x14ac:dyDescent="0.2">
      <c r="A292" s="184"/>
      <c r="B292" s="184"/>
      <c r="C292" s="184"/>
      <c r="D292" s="647"/>
      <c r="E292" s="185" t="s">
        <v>141</v>
      </c>
      <c r="F292" s="186">
        <v>0</v>
      </c>
      <c r="G292" s="186">
        <v>0</v>
      </c>
      <c r="H292" s="186">
        <v>0</v>
      </c>
      <c r="I292" s="189">
        <f t="shared" si="12"/>
        <v>0</v>
      </c>
      <c r="J292" s="20">
        <v>0</v>
      </c>
      <c r="K292" s="188">
        <f t="shared" si="13"/>
        <v>0</v>
      </c>
    </row>
    <row r="293" spans="1:11" x14ac:dyDescent="0.2">
      <c r="A293" s="184"/>
      <c r="B293" s="184"/>
      <c r="C293" s="184"/>
      <c r="D293" s="647"/>
      <c r="E293" s="185" t="s">
        <v>141</v>
      </c>
      <c r="F293" s="186">
        <v>0</v>
      </c>
      <c r="G293" s="186">
        <v>0</v>
      </c>
      <c r="H293" s="186">
        <v>0</v>
      </c>
      <c r="I293" s="189">
        <f t="shared" si="12"/>
        <v>0</v>
      </c>
      <c r="J293" s="20">
        <v>0</v>
      </c>
      <c r="K293" s="188">
        <f t="shared" si="13"/>
        <v>0</v>
      </c>
    </row>
    <row r="294" spans="1:11" x14ac:dyDescent="0.2">
      <c r="A294" s="184"/>
      <c r="B294" s="184"/>
      <c r="C294" s="184"/>
      <c r="D294" s="647"/>
      <c r="E294" s="185" t="s">
        <v>141</v>
      </c>
      <c r="F294" s="186">
        <v>0</v>
      </c>
      <c r="G294" s="186">
        <v>0</v>
      </c>
      <c r="H294" s="186">
        <v>0</v>
      </c>
      <c r="I294" s="189">
        <f t="shared" si="12"/>
        <v>0</v>
      </c>
      <c r="J294" s="20">
        <v>0</v>
      </c>
      <c r="K294" s="188">
        <f t="shared" si="13"/>
        <v>0</v>
      </c>
    </row>
    <row r="295" spans="1:11" x14ac:dyDescent="0.2">
      <c r="A295" s="184"/>
      <c r="B295" s="184"/>
      <c r="C295" s="184"/>
      <c r="D295" s="647"/>
      <c r="E295" s="185" t="s">
        <v>141</v>
      </c>
      <c r="F295" s="186">
        <v>0</v>
      </c>
      <c r="G295" s="186">
        <v>0</v>
      </c>
      <c r="H295" s="186">
        <v>0</v>
      </c>
      <c r="I295" s="189">
        <f t="shared" si="12"/>
        <v>0</v>
      </c>
      <c r="J295" s="20">
        <v>0</v>
      </c>
      <c r="K295" s="188">
        <f t="shared" si="13"/>
        <v>0</v>
      </c>
    </row>
    <row r="296" spans="1:11" x14ac:dyDescent="0.2">
      <c r="A296" s="184"/>
      <c r="B296" s="184"/>
      <c r="C296" s="184"/>
      <c r="D296" s="647"/>
      <c r="E296" s="185" t="s">
        <v>141</v>
      </c>
      <c r="F296" s="186">
        <v>0</v>
      </c>
      <c r="G296" s="186">
        <v>0</v>
      </c>
      <c r="H296" s="186">
        <v>0</v>
      </c>
      <c r="I296" s="189">
        <f t="shared" si="12"/>
        <v>0</v>
      </c>
      <c r="J296" s="20">
        <v>0</v>
      </c>
      <c r="K296" s="188">
        <f t="shared" si="13"/>
        <v>0</v>
      </c>
    </row>
    <row r="297" spans="1:11" x14ac:dyDescent="0.2">
      <c r="A297" s="184"/>
      <c r="B297" s="184"/>
      <c r="C297" s="184"/>
      <c r="D297" s="647"/>
      <c r="E297" s="185" t="s">
        <v>141</v>
      </c>
      <c r="F297" s="186">
        <v>0</v>
      </c>
      <c r="G297" s="186">
        <v>0</v>
      </c>
      <c r="H297" s="186">
        <v>0</v>
      </c>
      <c r="I297" s="189">
        <f t="shared" si="12"/>
        <v>0</v>
      </c>
      <c r="J297" s="20">
        <v>0</v>
      </c>
      <c r="K297" s="188">
        <f t="shared" si="13"/>
        <v>0</v>
      </c>
    </row>
    <row r="298" spans="1:11" x14ac:dyDescent="0.2">
      <c r="A298" s="184"/>
      <c r="B298" s="184"/>
      <c r="C298" s="184"/>
      <c r="D298" s="647"/>
      <c r="E298" s="185" t="s">
        <v>141</v>
      </c>
      <c r="F298" s="186">
        <v>0</v>
      </c>
      <c r="G298" s="186">
        <v>0</v>
      </c>
      <c r="H298" s="186">
        <v>0</v>
      </c>
      <c r="I298" s="189">
        <f t="shared" si="12"/>
        <v>0</v>
      </c>
      <c r="J298" s="20">
        <v>0</v>
      </c>
      <c r="K298" s="188">
        <f t="shared" si="13"/>
        <v>0</v>
      </c>
    </row>
    <row r="299" spans="1:11" x14ac:dyDescent="0.2">
      <c r="A299" s="184"/>
      <c r="B299" s="184"/>
      <c r="C299" s="184"/>
      <c r="D299" s="647"/>
      <c r="E299" s="185" t="s">
        <v>141</v>
      </c>
      <c r="F299" s="186">
        <v>0</v>
      </c>
      <c r="G299" s="186">
        <v>0</v>
      </c>
      <c r="H299" s="186">
        <v>0</v>
      </c>
      <c r="I299" s="189">
        <f t="shared" si="12"/>
        <v>0</v>
      </c>
      <c r="J299" s="20">
        <v>0</v>
      </c>
      <c r="K299" s="188">
        <f t="shared" si="13"/>
        <v>0</v>
      </c>
    </row>
    <row r="300" spans="1:11" x14ac:dyDescent="0.2">
      <c r="A300" s="184"/>
      <c r="B300" s="184"/>
      <c r="C300" s="184"/>
      <c r="D300" s="647"/>
      <c r="E300" s="185" t="s">
        <v>141</v>
      </c>
      <c r="F300" s="186">
        <v>0</v>
      </c>
      <c r="G300" s="186">
        <v>0</v>
      </c>
      <c r="H300" s="186">
        <v>0</v>
      </c>
      <c r="I300" s="189">
        <f t="shared" si="12"/>
        <v>0</v>
      </c>
      <c r="J300" s="20">
        <v>0</v>
      </c>
      <c r="K300" s="188">
        <f t="shared" si="13"/>
        <v>0</v>
      </c>
    </row>
    <row r="301" spans="1:11" x14ac:dyDescent="0.2">
      <c r="A301" s="184"/>
      <c r="B301" s="184"/>
      <c r="C301" s="184"/>
      <c r="D301" s="647"/>
      <c r="E301" s="185" t="s">
        <v>141</v>
      </c>
      <c r="F301" s="186">
        <v>0</v>
      </c>
      <c r="G301" s="186">
        <v>0</v>
      </c>
      <c r="H301" s="186">
        <v>0</v>
      </c>
      <c r="I301" s="189">
        <f t="shared" si="12"/>
        <v>0</v>
      </c>
      <c r="J301" s="20">
        <v>0</v>
      </c>
      <c r="K301" s="188">
        <f t="shared" si="13"/>
        <v>0</v>
      </c>
    </row>
    <row r="302" spans="1:11" x14ac:dyDescent="0.2">
      <c r="A302" s="184"/>
      <c r="B302" s="184"/>
      <c r="C302" s="184"/>
      <c r="D302" s="647"/>
      <c r="E302" s="185" t="s">
        <v>141</v>
      </c>
      <c r="F302" s="186">
        <v>0</v>
      </c>
      <c r="G302" s="186">
        <v>0</v>
      </c>
      <c r="H302" s="186">
        <v>0</v>
      </c>
      <c r="I302" s="189">
        <f t="shared" si="12"/>
        <v>0</v>
      </c>
      <c r="J302" s="20">
        <v>0</v>
      </c>
      <c r="K302" s="188">
        <f t="shared" si="13"/>
        <v>0</v>
      </c>
    </row>
    <row r="303" spans="1:11" x14ac:dyDescent="0.2">
      <c r="A303" s="184"/>
      <c r="B303" s="184"/>
      <c r="C303" s="184"/>
      <c r="D303" s="647"/>
      <c r="E303" s="185" t="s">
        <v>141</v>
      </c>
      <c r="F303" s="186">
        <v>0</v>
      </c>
      <c r="G303" s="186">
        <v>0</v>
      </c>
      <c r="H303" s="186">
        <v>0</v>
      </c>
      <c r="I303" s="189">
        <f t="shared" si="12"/>
        <v>0</v>
      </c>
      <c r="J303" s="20">
        <v>0</v>
      </c>
      <c r="K303" s="188">
        <f t="shared" si="13"/>
        <v>0</v>
      </c>
    </row>
    <row r="304" spans="1:11" x14ac:dyDescent="0.2">
      <c r="A304" s="184"/>
      <c r="B304" s="184"/>
      <c r="C304" s="184"/>
      <c r="D304" s="647"/>
      <c r="E304" s="185" t="s">
        <v>141</v>
      </c>
      <c r="F304" s="186">
        <v>0</v>
      </c>
      <c r="G304" s="186">
        <v>0</v>
      </c>
      <c r="H304" s="186">
        <v>0</v>
      </c>
      <c r="I304" s="189">
        <f t="shared" si="12"/>
        <v>0</v>
      </c>
      <c r="J304" s="20">
        <v>0</v>
      </c>
      <c r="K304" s="188">
        <f t="shared" si="13"/>
        <v>0</v>
      </c>
    </row>
    <row r="305" spans="1:12" x14ac:dyDescent="0.2">
      <c r="A305" s="184"/>
      <c r="B305" s="184"/>
      <c r="C305" s="184"/>
      <c r="D305" s="647"/>
      <c r="E305" s="185" t="s">
        <v>141</v>
      </c>
      <c r="F305" s="186">
        <v>0</v>
      </c>
      <c r="G305" s="186">
        <v>0</v>
      </c>
      <c r="H305" s="186">
        <v>0</v>
      </c>
      <c r="I305" s="189">
        <f t="shared" ref="I305:I321" si="14">+F305+G305-H305</f>
        <v>0</v>
      </c>
      <c r="J305" s="20">
        <v>0</v>
      </c>
      <c r="K305" s="188">
        <f t="shared" ref="K305:K321" si="15">+I305+J305</f>
        <v>0</v>
      </c>
    </row>
    <row r="306" spans="1:12" x14ac:dyDescent="0.2">
      <c r="A306" s="184"/>
      <c r="B306" s="184"/>
      <c r="C306" s="184"/>
      <c r="D306" s="647"/>
      <c r="E306" s="185" t="s">
        <v>141</v>
      </c>
      <c r="F306" s="186">
        <v>0</v>
      </c>
      <c r="G306" s="186">
        <v>0</v>
      </c>
      <c r="H306" s="186">
        <v>0</v>
      </c>
      <c r="I306" s="189">
        <f t="shared" si="14"/>
        <v>0</v>
      </c>
      <c r="J306" s="20">
        <v>0</v>
      </c>
      <c r="K306" s="188">
        <f t="shared" si="15"/>
        <v>0</v>
      </c>
    </row>
    <row r="307" spans="1:12" x14ac:dyDescent="0.2">
      <c r="A307" s="184"/>
      <c r="B307" s="184"/>
      <c r="C307" s="184"/>
      <c r="D307" s="647"/>
      <c r="E307" s="185" t="s">
        <v>141</v>
      </c>
      <c r="F307" s="186">
        <v>0</v>
      </c>
      <c r="G307" s="186">
        <v>0</v>
      </c>
      <c r="H307" s="186">
        <v>0</v>
      </c>
      <c r="I307" s="189">
        <f t="shared" si="14"/>
        <v>0</v>
      </c>
      <c r="J307" s="20">
        <v>0</v>
      </c>
      <c r="K307" s="188">
        <f t="shared" si="15"/>
        <v>0</v>
      </c>
    </row>
    <row r="308" spans="1:12" x14ac:dyDescent="0.2">
      <c r="A308" s="184"/>
      <c r="B308" s="184"/>
      <c r="C308" s="184"/>
      <c r="D308" s="647"/>
      <c r="E308" s="185" t="s">
        <v>141</v>
      </c>
      <c r="F308" s="186">
        <v>0</v>
      </c>
      <c r="G308" s="186">
        <v>0</v>
      </c>
      <c r="H308" s="186">
        <v>0</v>
      </c>
      <c r="I308" s="189">
        <f t="shared" si="14"/>
        <v>0</v>
      </c>
      <c r="J308" s="20">
        <v>0</v>
      </c>
      <c r="K308" s="188">
        <f t="shared" si="15"/>
        <v>0</v>
      </c>
    </row>
    <row r="309" spans="1:12" x14ac:dyDescent="0.2">
      <c r="A309" s="184"/>
      <c r="B309" s="184"/>
      <c r="C309" s="184"/>
      <c r="D309" s="647"/>
      <c r="E309" s="185" t="s">
        <v>141</v>
      </c>
      <c r="F309" s="186">
        <v>0</v>
      </c>
      <c r="G309" s="186">
        <v>0</v>
      </c>
      <c r="H309" s="186">
        <v>0</v>
      </c>
      <c r="I309" s="189">
        <f t="shared" si="14"/>
        <v>0</v>
      </c>
      <c r="J309" s="20">
        <v>0</v>
      </c>
      <c r="K309" s="188">
        <f t="shared" si="15"/>
        <v>0</v>
      </c>
    </row>
    <row r="310" spans="1:12" x14ac:dyDescent="0.2">
      <c r="A310" s="184"/>
      <c r="B310" s="184"/>
      <c r="C310" s="184"/>
      <c r="D310" s="647"/>
      <c r="E310" s="185" t="s">
        <v>141</v>
      </c>
      <c r="F310" s="186">
        <v>0</v>
      </c>
      <c r="G310" s="186">
        <v>0</v>
      </c>
      <c r="H310" s="186">
        <v>0</v>
      </c>
      <c r="I310" s="189">
        <f t="shared" si="14"/>
        <v>0</v>
      </c>
      <c r="J310" s="20">
        <v>0</v>
      </c>
      <c r="K310" s="188">
        <f t="shared" si="15"/>
        <v>0</v>
      </c>
    </row>
    <row r="311" spans="1:12" x14ac:dyDescent="0.2">
      <c r="A311" s="184"/>
      <c r="B311" s="184"/>
      <c r="C311" s="184"/>
      <c r="D311" s="647"/>
      <c r="E311" s="185" t="s">
        <v>141</v>
      </c>
      <c r="F311" s="186">
        <v>0</v>
      </c>
      <c r="G311" s="186">
        <v>0</v>
      </c>
      <c r="H311" s="186">
        <v>0</v>
      </c>
      <c r="I311" s="189">
        <f t="shared" si="14"/>
        <v>0</v>
      </c>
      <c r="J311" s="20">
        <v>0</v>
      </c>
      <c r="K311" s="188">
        <f t="shared" si="15"/>
        <v>0</v>
      </c>
    </row>
    <row r="312" spans="1:12" x14ac:dyDescent="0.2">
      <c r="A312" s="184"/>
      <c r="B312" s="184"/>
      <c r="C312" s="184"/>
      <c r="D312" s="647"/>
      <c r="E312" s="185" t="s">
        <v>141</v>
      </c>
      <c r="F312" s="186">
        <v>0</v>
      </c>
      <c r="G312" s="186">
        <v>0</v>
      </c>
      <c r="H312" s="186">
        <v>0</v>
      </c>
      <c r="I312" s="189">
        <f t="shared" si="14"/>
        <v>0</v>
      </c>
      <c r="J312" s="20">
        <v>0</v>
      </c>
      <c r="K312" s="188">
        <f t="shared" si="15"/>
        <v>0</v>
      </c>
    </row>
    <row r="313" spans="1:12" x14ac:dyDescent="0.2">
      <c r="A313" s="184"/>
      <c r="B313" s="184"/>
      <c r="C313" s="184"/>
      <c r="D313" s="647"/>
      <c r="E313" s="185" t="s">
        <v>141</v>
      </c>
      <c r="F313" s="186">
        <v>0</v>
      </c>
      <c r="G313" s="186">
        <v>0</v>
      </c>
      <c r="H313" s="186">
        <v>0</v>
      </c>
      <c r="I313" s="189">
        <f t="shared" si="14"/>
        <v>0</v>
      </c>
      <c r="J313" s="20">
        <v>0</v>
      </c>
      <c r="K313" s="188">
        <f t="shared" si="15"/>
        <v>0</v>
      </c>
    </row>
    <row r="314" spans="1:12" x14ac:dyDescent="0.2">
      <c r="A314" s="184"/>
      <c r="B314" s="184"/>
      <c r="C314" s="184"/>
      <c r="D314" s="647"/>
      <c r="E314" s="185" t="s">
        <v>141</v>
      </c>
      <c r="F314" s="186">
        <v>0</v>
      </c>
      <c r="G314" s="186">
        <v>0</v>
      </c>
      <c r="H314" s="186">
        <v>0</v>
      </c>
      <c r="I314" s="189">
        <f t="shared" si="14"/>
        <v>0</v>
      </c>
      <c r="J314" s="20">
        <v>0</v>
      </c>
      <c r="K314" s="188">
        <f t="shared" si="15"/>
        <v>0</v>
      </c>
    </row>
    <row r="315" spans="1:12" x14ac:dyDescent="0.2">
      <c r="A315" s="184"/>
      <c r="B315" s="184"/>
      <c r="C315" s="184"/>
      <c r="D315" s="647"/>
      <c r="E315" s="185" t="s">
        <v>141</v>
      </c>
      <c r="F315" s="186">
        <v>0</v>
      </c>
      <c r="G315" s="186">
        <v>0</v>
      </c>
      <c r="H315" s="186">
        <v>0</v>
      </c>
      <c r="I315" s="189">
        <f t="shared" si="14"/>
        <v>0</v>
      </c>
      <c r="J315" s="20">
        <v>0</v>
      </c>
      <c r="K315" s="188">
        <f t="shared" si="15"/>
        <v>0</v>
      </c>
    </row>
    <row r="316" spans="1:12" x14ac:dyDescent="0.2">
      <c r="A316" s="184"/>
      <c r="B316" s="184"/>
      <c r="C316" s="184"/>
      <c r="D316" s="647"/>
      <c r="E316" s="185" t="s">
        <v>141</v>
      </c>
      <c r="F316" s="186">
        <v>0</v>
      </c>
      <c r="G316" s="186">
        <v>0</v>
      </c>
      <c r="H316" s="186">
        <v>0</v>
      </c>
      <c r="I316" s="189">
        <f t="shared" si="14"/>
        <v>0</v>
      </c>
      <c r="J316" s="20">
        <v>0</v>
      </c>
      <c r="K316" s="188">
        <f t="shared" si="15"/>
        <v>0</v>
      </c>
    </row>
    <row r="317" spans="1:12" x14ac:dyDescent="0.2">
      <c r="A317" s="184"/>
      <c r="B317" s="184"/>
      <c r="C317" s="184"/>
      <c r="D317" s="647"/>
      <c r="E317" s="185" t="s">
        <v>141</v>
      </c>
      <c r="F317" s="186">
        <v>0</v>
      </c>
      <c r="G317" s="186">
        <v>0</v>
      </c>
      <c r="H317" s="186">
        <v>0</v>
      </c>
      <c r="I317" s="189">
        <f t="shared" si="14"/>
        <v>0</v>
      </c>
      <c r="J317" s="20">
        <v>0</v>
      </c>
      <c r="K317" s="188">
        <f t="shared" si="15"/>
        <v>0</v>
      </c>
    </row>
    <row r="318" spans="1:12" x14ac:dyDescent="0.2">
      <c r="A318" s="184"/>
      <c r="B318" s="184"/>
      <c r="C318" s="184"/>
      <c r="D318" s="647"/>
      <c r="E318" s="185" t="s">
        <v>141</v>
      </c>
      <c r="F318" s="186">
        <v>0</v>
      </c>
      <c r="G318" s="186">
        <v>0</v>
      </c>
      <c r="H318" s="186">
        <v>0</v>
      </c>
      <c r="I318" s="189">
        <f t="shared" si="14"/>
        <v>0</v>
      </c>
      <c r="J318" s="20">
        <v>0</v>
      </c>
      <c r="K318" s="188">
        <f t="shared" si="15"/>
        <v>0</v>
      </c>
    </row>
    <row r="319" spans="1:12" x14ac:dyDescent="0.2">
      <c r="A319" s="184"/>
      <c r="B319" s="184"/>
      <c r="C319" s="184"/>
      <c r="D319" s="647"/>
      <c r="E319" s="185" t="s">
        <v>141</v>
      </c>
      <c r="F319" s="186">
        <v>0</v>
      </c>
      <c r="G319" s="186">
        <v>0</v>
      </c>
      <c r="H319" s="186">
        <v>0</v>
      </c>
      <c r="I319" s="189">
        <f t="shared" si="14"/>
        <v>0</v>
      </c>
      <c r="J319" s="20">
        <v>0</v>
      </c>
      <c r="K319" s="188">
        <f t="shared" si="15"/>
        <v>0</v>
      </c>
    </row>
    <row r="320" spans="1:12" x14ac:dyDescent="0.2">
      <c r="A320" s="184"/>
      <c r="B320" s="184"/>
      <c r="C320" s="184"/>
      <c r="D320" s="647"/>
      <c r="E320" s="185" t="s">
        <v>141</v>
      </c>
      <c r="F320" s="186">
        <v>0</v>
      </c>
      <c r="G320" s="186">
        <v>0</v>
      </c>
      <c r="H320" s="186">
        <v>0</v>
      </c>
      <c r="I320" s="189">
        <f t="shared" si="14"/>
        <v>0</v>
      </c>
      <c r="J320" s="20">
        <v>0</v>
      </c>
      <c r="K320" s="188">
        <f t="shared" si="15"/>
        <v>0</v>
      </c>
    </row>
    <row r="321" spans="1:11" x14ac:dyDescent="0.2">
      <c r="A321" s="184"/>
      <c r="B321" s="184"/>
      <c r="C321" s="184"/>
      <c r="D321" s="647"/>
      <c r="E321" s="185" t="s">
        <v>141</v>
      </c>
      <c r="F321" s="186">
        <v>0</v>
      </c>
      <c r="G321" s="186">
        <v>0</v>
      </c>
      <c r="H321" s="186">
        <v>0</v>
      </c>
      <c r="I321" s="189">
        <f t="shared" si="14"/>
        <v>0</v>
      </c>
      <c r="J321" s="20">
        <v>0</v>
      </c>
      <c r="K321" s="188">
        <f t="shared" si="15"/>
        <v>0</v>
      </c>
    </row>
    <row r="322" spans="1:11" x14ac:dyDescent="0.2">
      <c r="A322" s="184"/>
      <c r="B322" s="184"/>
      <c r="C322" s="184"/>
      <c r="D322" s="647"/>
      <c r="E322" s="185" t="s">
        <v>141</v>
      </c>
      <c r="F322" s="186">
        <v>0</v>
      </c>
      <c r="G322" s="186">
        <v>0</v>
      </c>
      <c r="H322" s="186">
        <v>0</v>
      </c>
      <c r="I322" s="189">
        <f t="shared" ref="I322:I385" si="16">+F322+G322-H322</f>
        <v>0</v>
      </c>
      <c r="J322" s="20">
        <v>0</v>
      </c>
      <c r="K322" s="188">
        <f t="shared" ref="K322:K385" si="17">+I322+J322</f>
        <v>0</v>
      </c>
    </row>
    <row r="323" spans="1:11" x14ac:dyDescent="0.2">
      <c r="A323" s="184"/>
      <c r="B323" s="184"/>
      <c r="C323" s="184"/>
      <c r="D323" s="647"/>
      <c r="E323" s="185" t="s">
        <v>141</v>
      </c>
      <c r="F323" s="186">
        <v>0</v>
      </c>
      <c r="G323" s="186">
        <v>0</v>
      </c>
      <c r="H323" s="186">
        <v>0</v>
      </c>
      <c r="I323" s="189">
        <f t="shared" si="16"/>
        <v>0</v>
      </c>
      <c r="J323" s="20">
        <v>0</v>
      </c>
      <c r="K323" s="188">
        <f t="shared" si="17"/>
        <v>0</v>
      </c>
    </row>
    <row r="324" spans="1:11" x14ac:dyDescent="0.2">
      <c r="A324" s="184"/>
      <c r="B324" s="184"/>
      <c r="C324" s="184"/>
      <c r="D324" s="647"/>
      <c r="E324" s="185" t="s">
        <v>141</v>
      </c>
      <c r="F324" s="186">
        <v>0</v>
      </c>
      <c r="G324" s="186">
        <v>0</v>
      </c>
      <c r="H324" s="186">
        <v>0</v>
      </c>
      <c r="I324" s="189">
        <f t="shared" si="16"/>
        <v>0</v>
      </c>
      <c r="J324" s="20">
        <v>0</v>
      </c>
      <c r="K324" s="188">
        <f t="shared" si="17"/>
        <v>0</v>
      </c>
    </row>
    <row r="325" spans="1:11" x14ac:dyDescent="0.2">
      <c r="A325" s="184"/>
      <c r="B325" s="184"/>
      <c r="C325" s="184"/>
      <c r="D325" s="647"/>
      <c r="E325" s="185" t="s">
        <v>141</v>
      </c>
      <c r="F325" s="186">
        <v>0</v>
      </c>
      <c r="G325" s="186">
        <v>0</v>
      </c>
      <c r="H325" s="186">
        <v>0</v>
      </c>
      <c r="I325" s="189">
        <f t="shared" si="16"/>
        <v>0</v>
      </c>
      <c r="J325" s="20">
        <v>0</v>
      </c>
      <c r="K325" s="188">
        <f t="shared" si="17"/>
        <v>0</v>
      </c>
    </row>
    <row r="326" spans="1:11" x14ac:dyDescent="0.2">
      <c r="A326" s="184"/>
      <c r="B326" s="184"/>
      <c r="C326" s="184"/>
      <c r="D326" s="647"/>
      <c r="E326" s="185" t="s">
        <v>141</v>
      </c>
      <c r="F326" s="186">
        <v>0</v>
      </c>
      <c r="G326" s="186">
        <v>0</v>
      </c>
      <c r="H326" s="186">
        <v>0</v>
      </c>
      <c r="I326" s="189">
        <f t="shared" si="16"/>
        <v>0</v>
      </c>
      <c r="J326" s="20">
        <v>0</v>
      </c>
      <c r="K326" s="188">
        <f t="shared" si="17"/>
        <v>0</v>
      </c>
    </row>
    <row r="327" spans="1:11" x14ac:dyDescent="0.2">
      <c r="A327" s="184"/>
      <c r="B327" s="184"/>
      <c r="C327" s="184"/>
      <c r="D327" s="647"/>
      <c r="E327" s="185" t="s">
        <v>141</v>
      </c>
      <c r="F327" s="186">
        <v>0</v>
      </c>
      <c r="G327" s="186">
        <v>0</v>
      </c>
      <c r="H327" s="186">
        <v>0</v>
      </c>
      <c r="I327" s="189">
        <f t="shared" si="16"/>
        <v>0</v>
      </c>
      <c r="J327" s="20">
        <v>0</v>
      </c>
      <c r="K327" s="188">
        <f t="shared" si="17"/>
        <v>0</v>
      </c>
    </row>
    <row r="328" spans="1:11" x14ac:dyDescent="0.2">
      <c r="A328" s="184"/>
      <c r="B328" s="184"/>
      <c r="C328" s="184"/>
      <c r="D328" s="647"/>
      <c r="E328" s="185" t="s">
        <v>141</v>
      </c>
      <c r="F328" s="186">
        <v>0</v>
      </c>
      <c r="G328" s="186">
        <v>0</v>
      </c>
      <c r="H328" s="186">
        <v>0</v>
      </c>
      <c r="I328" s="189">
        <f t="shared" si="16"/>
        <v>0</v>
      </c>
      <c r="J328" s="20">
        <v>0</v>
      </c>
      <c r="K328" s="188">
        <f t="shared" si="17"/>
        <v>0</v>
      </c>
    </row>
    <row r="329" spans="1:11" x14ac:dyDescent="0.2">
      <c r="A329" s="184"/>
      <c r="B329" s="184"/>
      <c r="C329" s="184"/>
      <c r="D329" s="647"/>
      <c r="E329" s="185" t="s">
        <v>141</v>
      </c>
      <c r="F329" s="186">
        <v>0</v>
      </c>
      <c r="G329" s="186">
        <v>0</v>
      </c>
      <c r="H329" s="186">
        <v>0</v>
      </c>
      <c r="I329" s="189">
        <f t="shared" si="16"/>
        <v>0</v>
      </c>
      <c r="J329" s="20">
        <v>0</v>
      </c>
      <c r="K329" s="188">
        <f t="shared" si="17"/>
        <v>0</v>
      </c>
    </row>
    <row r="330" spans="1:11" x14ac:dyDescent="0.2">
      <c r="A330" s="184"/>
      <c r="B330" s="184"/>
      <c r="C330" s="184"/>
      <c r="D330" s="647"/>
      <c r="E330" s="185" t="s">
        <v>141</v>
      </c>
      <c r="F330" s="186">
        <v>0</v>
      </c>
      <c r="G330" s="186">
        <v>0</v>
      </c>
      <c r="H330" s="186">
        <v>0</v>
      </c>
      <c r="I330" s="189">
        <f t="shared" si="16"/>
        <v>0</v>
      </c>
      <c r="J330" s="20">
        <v>0</v>
      </c>
      <c r="K330" s="188">
        <f t="shared" si="17"/>
        <v>0</v>
      </c>
    </row>
    <row r="331" spans="1:11" x14ac:dyDescent="0.2">
      <c r="A331" s="184"/>
      <c r="B331" s="184"/>
      <c r="C331" s="184"/>
      <c r="D331" s="647"/>
      <c r="E331" s="185" t="s">
        <v>141</v>
      </c>
      <c r="F331" s="186">
        <v>0</v>
      </c>
      <c r="G331" s="186">
        <v>0</v>
      </c>
      <c r="H331" s="186">
        <v>0</v>
      </c>
      <c r="I331" s="189">
        <f t="shared" si="16"/>
        <v>0</v>
      </c>
      <c r="J331" s="20">
        <v>0</v>
      </c>
      <c r="K331" s="188">
        <f t="shared" si="17"/>
        <v>0</v>
      </c>
    </row>
    <row r="332" spans="1:11" x14ac:dyDescent="0.2">
      <c r="A332" s="184"/>
      <c r="B332" s="184"/>
      <c r="C332" s="184"/>
      <c r="D332" s="647"/>
      <c r="E332" s="185" t="s">
        <v>141</v>
      </c>
      <c r="F332" s="186">
        <v>0</v>
      </c>
      <c r="G332" s="186">
        <v>0</v>
      </c>
      <c r="H332" s="186">
        <v>0</v>
      </c>
      <c r="I332" s="189">
        <f t="shared" si="16"/>
        <v>0</v>
      </c>
      <c r="J332" s="20">
        <v>0</v>
      </c>
      <c r="K332" s="188">
        <f t="shared" si="17"/>
        <v>0</v>
      </c>
    </row>
    <row r="333" spans="1:11" x14ac:dyDescent="0.2">
      <c r="A333" s="184"/>
      <c r="B333" s="184"/>
      <c r="C333" s="184"/>
      <c r="D333" s="647"/>
      <c r="E333" s="185" t="s">
        <v>141</v>
      </c>
      <c r="F333" s="186">
        <v>0</v>
      </c>
      <c r="G333" s="186">
        <v>0</v>
      </c>
      <c r="H333" s="186">
        <v>0</v>
      </c>
      <c r="I333" s="189">
        <f t="shared" si="16"/>
        <v>0</v>
      </c>
      <c r="J333" s="20">
        <v>0</v>
      </c>
      <c r="K333" s="188">
        <f t="shared" si="17"/>
        <v>0</v>
      </c>
    </row>
    <row r="334" spans="1:11" x14ac:dyDescent="0.2">
      <c r="A334" s="184"/>
      <c r="B334" s="184"/>
      <c r="C334" s="184"/>
      <c r="D334" s="647"/>
      <c r="E334" s="185" t="s">
        <v>141</v>
      </c>
      <c r="F334" s="186">
        <v>0</v>
      </c>
      <c r="G334" s="186">
        <v>0</v>
      </c>
      <c r="H334" s="186">
        <v>0</v>
      </c>
      <c r="I334" s="189">
        <f t="shared" si="16"/>
        <v>0</v>
      </c>
      <c r="J334" s="20">
        <v>0</v>
      </c>
      <c r="K334" s="188">
        <f t="shared" si="17"/>
        <v>0</v>
      </c>
    </row>
    <row r="335" spans="1:11" x14ac:dyDescent="0.2">
      <c r="A335" s="184"/>
      <c r="B335" s="184"/>
      <c r="C335" s="184"/>
      <c r="D335" s="647"/>
      <c r="E335" s="185" t="s">
        <v>141</v>
      </c>
      <c r="F335" s="186">
        <v>0</v>
      </c>
      <c r="G335" s="186">
        <v>0</v>
      </c>
      <c r="H335" s="186">
        <v>0</v>
      </c>
      <c r="I335" s="189">
        <f t="shared" si="16"/>
        <v>0</v>
      </c>
      <c r="J335" s="20">
        <v>0</v>
      </c>
      <c r="K335" s="188">
        <f t="shared" si="17"/>
        <v>0</v>
      </c>
    </row>
    <row r="336" spans="1:11" x14ac:dyDescent="0.2">
      <c r="A336" s="184"/>
      <c r="B336" s="184"/>
      <c r="C336" s="184"/>
      <c r="D336" s="647"/>
      <c r="E336" s="185" t="s">
        <v>141</v>
      </c>
      <c r="F336" s="186">
        <v>0</v>
      </c>
      <c r="G336" s="186">
        <v>0</v>
      </c>
      <c r="H336" s="186">
        <v>0</v>
      </c>
      <c r="I336" s="189">
        <f t="shared" si="16"/>
        <v>0</v>
      </c>
      <c r="J336" s="20">
        <v>0</v>
      </c>
      <c r="K336" s="188">
        <f t="shared" si="17"/>
        <v>0</v>
      </c>
    </row>
    <row r="337" spans="1:11" x14ac:dyDescent="0.2">
      <c r="A337" s="184"/>
      <c r="B337" s="184"/>
      <c r="C337" s="184"/>
      <c r="D337" s="647"/>
      <c r="E337" s="185" t="s">
        <v>141</v>
      </c>
      <c r="F337" s="186">
        <v>0</v>
      </c>
      <c r="G337" s="186">
        <v>0</v>
      </c>
      <c r="H337" s="186">
        <v>0</v>
      </c>
      <c r="I337" s="189">
        <f t="shared" si="16"/>
        <v>0</v>
      </c>
      <c r="J337" s="20">
        <v>0</v>
      </c>
      <c r="K337" s="188">
        <f t="shared" si="17"/>
        <v>0</v>
      </c>
    </row>
    <row r="338" spans="1:11" x14ac:dyDescent="0.2">
      <c r="A338" s="184"/>
      <c r="B338" s="184"/>
      <c r="C338" s="184"/>
      <c r="D338" s="647"/>
      <c r="E338" s="185" t="s">
        <v>141</v>
      </c>
      <c r="F338" s="186">
        <v>0</v>
      </c>
      <c r="G338" s="186">
        <v>0</v>
      </c>
      <c r="H338" s="186">
        <v>0</v>
      </c>
      <c r="I338" s="189">
        <f t="shared" si="16"/>
        <v>0</v>
      </c>
      <c r="J338" s="20">
        <v>0</v>
      </c>
      <c r="K338" s="188">
        <f t="shared" si="17"/>
        <v>0</v>
      </c>
    </row>
    <row r="339" spans="1:11" x14ac:dyDescent="0.2">
      <c r="A339" s="184"/>
      <c r="B339" s="184"/>
      <c r="C339" s="184"/>
      <c r="D339" s="647"/>
      <c r="E339" s="185" t="s">
        <v>141</v>
      </c>
      <c r="F339" s="186">
        <v>0</v>
      </c>
      <c r="G339" s="186">
        <v>0</v>
      </c>
      <c r="H339" s="186">
        <v>0</v>
      </c>
      <c r="I339" s="189">
        <f t="shared" si="16"/>
        <v>0</v>
      </c>
      <c r="J339" s="20">
        <v>0</v>
      </c>
      <c r="K339" s="188">
        <f t="shared" si="17"/>
        <v>0</v>
      </c>
    </row>
    <row r="340" spans="1:11" x14ac:dyDescent="0.2">
      <c r="A340" s="184"/>
      <c r="B340" s="184"/>
      <c r="C340" s="184"/>
      <c r="D340" s="647"/>
      <c r="E340" s="185" t="s">
        <v>141</v>
      </c>
      <c r="F340" s="186">
        <v>0</v>
      </c>
      <c r="G340" s="186">
        <v>0</v>
      </c>
      <c r="H340" s="186">
        <v>0</v>
      </c>
      <c r="I340" s="189">
        <f t="shared" si="16"/>
        <v>0</v>
      </c>
      <c r="J340" s="20">
        <v>0</v>
      </c>
      <c r="K340" s="188">
        <f t="shared" si="17"/>
        <v>0</v>
      </c>
    </row>
    <row r="341" spans="1:11" x14ac:dyDescent="0.2">
      <c r="A341" s="184"/>
      <c r="B341" s="184"/>
      <c r="C341" s="184"/>
      <c r="D341" s="647"/>
      <c r="E341" s="185" t="s">
        <v>141</v>
      </c>
      <c r="F341" s="186">
        <v>0</v>
      </c>
      <c r="G341" s="186">
        <v>0</v>
      </c>
      <c r="H341" s="186">
        <v>0</v>
      </c>
      <c r="I341" s="189">
        <f t="shared" si="16"/>
        <v>0</v>
      </c>
      <c r="J341" s="20">
        <v>0</v>
      </c>
      <c r="K341" s="188">
        <f t="shared" si="17"/>
        <v>0</v>
      </c>
    </row>
    <row r="342" spans="1:11" x14ac:dyDescent="0.2">
      <c r="A342" s="184"/>
      <c r="B342" s="184"/>
      <c r="C342" s="184"/>
      <c r="D342" s="647"/>
      <c r="E342" s="185" t="s">
        <v>141</v>
      </c>
      <c r="F342" s="186">
        <v>0</v>
      </c>
      <c r="G342" s="186">
        <v>0</v>
      </c>
      <c r="H342" s="186">
        <v>0</v>
      </c>
      <c r="I342" s="189">
        <f t="shared" si="16"/>
        <v>0</v>
      </c>
      <c r="J342" s="20">
        <v>0</v>
      </c>
      <c r="K342" s="188">
        <f t="shared" si="17"/>
        <v>0</v>
      </c>
    </row>
    <row r="343" spans="1:11" x14ac:dyDescent="0.2">
      <c r="A343" s="184"/>
      <c r="B343" s="184"/>
      <c r="C343" s="184"/>
      <c r="D343" s="647"/>
      <c r="E343" s="185" t="s">
        <v>141</v>
      </c>
      <c r="F343" s="186">
        <v>0</v>
      </c>
      <c r="G343" s="186">
        <v>0</v>
      </c>
      <c r="H343" s="186">
        <v>0</v>
      </c>
      <c r="I343" s="189">
        <f t="shared" si="16"/>
        <v>0</v>
      </c>
      <c r="J343" s="20">
        <v>0</v>
      </c>
      <c r="K343" s="188">
        <f t="shared" si="17"/>
        <v>0</v>
      </c>
    </row>
    <row r="344" spans="1:11" x14ac:dyDescent="0.2">
      <c r="A344" s="184"/>
      <c r="B344" s="184"/>
      <c r="C344" s="184"/>
      <c r="D344" s="647"/>
      <c r="E344" s="185" t="s">
        <v>141</v>
      </c>
      <c r="F344" s="186">
        <v>0</v>
      </c>
      <c r="G344" s="186">
        <v>0</v>
      </c>
      <c r="H344" s="186">
        <v>0</v>
      </c>
      <c r="I344" s="189">
        <f t="shared" si="16"/>
        <v>0</v>
      </c>
      <c r="J344" s="20">
        <v>0</v>
      </c>
      <c r="K344" s="188">
        <f t="shared" si="17"/>
        <v>0</v>
      </c>
    </row>
    <row r="345" spans="1:11" x14ac:dyDescent="0.2">
      <c r="A345" s="184"/>
      <c r="B345" s="184"/>
      <c r="C345" s="184"/>
      <c r="D345" s="647"/>
      <c r="E345" s="185" t="s">
        <v>141</v>
      </c>
      <c r="F345" s="186">
        <v>0</v>
      </c>
      <c r="G345" s="186">
        <v>0</v>
      </c>
      <c r="H345" s="186">
        <v>0</v>
      </c>
      <c r="I345" s="189">
        <f t="shared" si="16"/>
        <v>0</v>
      </c>
      <c r="J345" s="20">
        <v>0</v>
      </c>
      <c r="K345" s="188">
        <f t="shared" si="17"/>
        <v>0</v>
      </c>
    </row>
    <row r="346" spans="1:11" x14ac:dyDescent="0.2">
      <c r="A346" s="184"/>
      <c r="B346" s="184"/>
      <c r="C346" s="184"/>
      <c r="D346" s="647"/>
      <c r="E346" s="185" t="s">
        <v>141</v>
      </c>
      <c r="F346" s="186">
        <v>0</v>
      </c>
      <c r="G346" s="186">
        <v>0</v>
      </c>
      <c r="H346" s="186">
        <v>0</v>
      </c>
      <c r="I346" s="189">
        <f t="shared" si="16"/>
        <v>0</v>
      </c>
      <c r="J346" s="20">
        <v>0</v>
      </c>
      <c r="K346" s="188">
        <f t="shared" si="17"/>
        <v>0</v>
      </c>
    </row>
    <row r="347" spans="1:11" x14ac:dyDescent="0.2">
      <c r="A347" s="184"/>
      <c r="B347" s="184"/>
      <c r="C347" s="184"/>
      <c r="D347" s="647"/>
      <c r="E347" s="185" t="s">
        <v>141</v>
      </c>
      <c r="F347" s="186">
        <v>0</v>
      </c>
      <c r="G347" s="186">
        <v>0</v>
      </c>
      <c r="H347" s="186">
        <v>0</v>
      </c>
      <c r="I347" s="189">
        <f t="shared" si="16"/>
        <v>0</v>
      </c>
      <c r="J347" s="20">
        <v>0</v>
      </c>
      <c r="K347" s="188">
        <f t="shared" si="17"/>
        <v>0</v>
      </c>
    </row>
    <row r="348" spans="1:11" x14ac:dyDescent="0.2">
      <c r="A348" s="184"/>
      <c r="B348" s="184"/>
      <c r="C348" s="184"/>
      <c r="D348" s="647"/>
      <c r="E348" s="185" t="s">
        <v>141</v>
      </c>
      <c r="F348" s="186">
        <v>0</v>
      </c>
      <c r="G348" s="186">
        <v>0</v>
      </c>
      <c r="H348" s="186">
        <v>0</v>
      </c>
      <c r="I348" s="189">
        <f t="shared" si="16"/>
        <v>0</v>
      </c>
      <c r="J348" s="20">
        <v>0</v>
      </c>
      <c r="K348" s="188">
        <f t="shared" si="17"/>
        <v>0</v>
      </c>
    </row>
    <row r="349" spans="1:11" x14ac:dyDescent="0.2">
      <c r="A349" s="184"/>
      <c r="B349" s="184"/>
      <c r="C349" s="184"/>
      <c r="D349" s="647"/>
      <c r="E349" s="185" t="s">
        <v>141</v>
      </c>
      <c r="F349" s="186">
        <v>0</v>
      </c>
      <c r="G349" s="186">
        <v>0</v>
      </c>
      <c r="H349" s="186">
        <v>0</v>
      </c>
      <c r="I349" s="189">
        <f t="shared" si="16"/>
        <v>0</v>
      </c>
      <c r="J349" s="20">
        <v>0</v>
      </c>
      <c r="K349" s="188">
        <f t="shared" si="17"/>
        <v>0</v>
      </c>
    </row>
    <row r="350" spans="1:11" x14ac:dyDescent="0.2">
      <c r="A350" s="184"/>
      <c r="B350" s="184"/>
      <c r="C350" s="184"/>
      <c r="D350" s="647"/>
      <c r="E350" s="185" t="s">
        <v>141</v>
      </c>
      <c r="F350" s="186">
        <v>0</v>
      </c>
      <c r="G350" s="186">
        <v>0</v>
      </c>
      <c r="H350" s="186">
        <v>0</v>
      </c>
      <c r="I350" s="189">
        <f t="shared" si="16"/>
        <v>0</v>
      </c>
      <c r="J350" s="20">
        <v>0</v>
      </c>
      <c r="K350" s="188">
        <f t="shared" si="17"/>
        <v>0</v>
      </c>
    </row>
    <row r="351" spans="1:11" x14ac:dyDescent="0.2">
      <c r="A351" s="184"/>
      <c r="B351" s="184"/>
      <c r="C351" s="184"/>
      <c r="D351" s="647"/>
      <c r="E351" s="185" t="s">
        <v>141</v>
      </c>
      <c r="F351" s="186">
        <v>0</v>
      </c>
      <c r="G351" s="186">
        <v>0</v>
      </c>
      <c r="H351" s="186">
        <v>0</v>
      </c>
      <c r="I351" s="189">
        <f t="shared" si="16"/>
        <v>0</v>
      </c>
      <c r="J351" s="20">
        <v>0</v>
      </c>
      <c r="K351" s="188">
        <f t="shared" si="17"/>
        <v>0</v>
      </c>
    </row>
    <row r="352" spans="1:11" x14ac:dyDescent="0.2">
      <c r="A352" s="184"/>
      <c r="B352" s="184"/>
      <c r="C352" s="184"/>
      <c r="D352" s="647"/>
      <c r="E352" s="185" t="s">
        <v>141</v>
      </c>
      <c r="F352" s="186">
        <v>0</v>
      </c>
      <c r="G352" s="186">
        <v>0</v>
      </c>
      <c r="H352" s="186">
        <v>0</v>
      </c>
      <c r="I352" s="189">
        <f t="shared" si="16"/>
        <v>0</v>
      </c>
      <c r="J352" s="20">
        <v>0</v>
      </c>
      <c r="K352" s="188">
        <f t="shared" si="17"/>
        <v>0</v>
      </c>
    </row>
    <row r="353" spans="1:11" x14ac:dyDescent="0.2">
      <c r="A353" s="184"/>
      <c r="B353" s="184"/>
      <c r="C353" s="184"/>
      <c r="D353" s="647"/>
      <c r="E353" s="185" t="s">
        <v>141</v>
      </c>
      <c r="F353" s="186">
        <v>0</v>
      </c>
      <c r="G353" s="186">
        <v>0</v>
      </c>
      <c r="H353" s="186">
        <v>0</v>
      </c>
      <c r="I353" s="189">
        <f t="shared" si="16"/>
        <v>0</v>
      </c>
      <c r="J353" s="20">
        <v>0</v>
      </c>
      <c r="K353" s="188">
        <f t="shared" si="17"/>
        <v>0</v>
      </c>
    </row>
    <row r="354" spans="1:11" x14ac:dyDescent="0.2">
      <c r="A354" s="184"/>
      <c r="B354" s="184"/>
      <c r="C354" s="184"/>
      <c r="D354" s="647"/>
      <c r="E354" s="185" t="s">
        <v>141</v>
      </c>
      <c r="F354" s="186">
        <v>0</v>
      </c>
      <c r="G354" s="186">
        <v>0</v>
      </c>
      <c r="H354" s="186">
        <v>0</v>
      </c>
      <c r="I354" s="189">
        <f t="shared" si="16"/>
        <v>0</v>
      </c>
      <c r="J354" s="20">
        <v>0</v>
      </c>
      <c r="K354" s="188">
        <f t="shared" si="17"/>
        <v>0</v>
      </c>
    </row>
    <row r="355" spans="1:11" x14ac:dyDescent="0.2">
      <c r="A355" s="184"/>
      <c r="B355" s="184"/>
      <c r="C355" s="184"/>
      <c r="D355" s="647"/>
      <c r="E355" s="185" t="s">
        <v>141</v>
      </c>
      <c r="F355" s="186">
        <v>0</v>
      </c>
      <c r="G355" s="186">
        <v>0</v>
      </c>
      <c r="H355" s="186">
        <v>0</v>
      </c>
      <c r="I355" s="189">
        <f t="shared" si="16"/>
        <v>0</v>
      </c>
      <c r="J355" s="20">
        <v>0</v>
      </c>
      <c r="K355" s="188">
        <f t="shared" si="17"/>
        <v>0</v>
      </c>
    </row>
    <row r="356" spans="1:11" x14ac:dyDescent="0.2">
      <c r="A356" s="184"/>
      <c r="B356" s="184"/>
      <c r="C356" s="184"/>
      <c r="D356" s="647"/>
      <c r="E356" s="185" t="s">
        <v>141</v>
      </c>
      <c r="F356" s="186">
        <v>0</v>
      </c>
      <c r="G356" s="186">
        <v>0</v>
      </c>
      <c r="H356" s="186">
        <v>0</v>
      </c>
      <c r="I356" s="189">
        <f t="shared" si="16"/>
        <v>0</v>
      </c>
      <c r="J356" s="20">
        <v>0</v>
      </c>
      <c r="K356" s="188">
        <f t="shared" si="17"/>
        <v>0</v>
      </c>
    </row>
    <row r="357" spans="1:11" x14ac:dyDescent="0.2">
      <c r="A357" s="184"/>
      <c r="B357" s="184"/>
      <c r="C357" s="184"/>
      <c r="D357" s="647"/>
      <c r="E357" s="185" t="s">
        <v>141</v>
      </c>
      <c r="F357" s="186">
        <v>0</v>
      </c>
      <c r="G357" s="186">
        <v>0</v>
      </c>
      <c r="H357" s="186">
        <v>0</v>
      </c>
      <c r="I357" s="189">
        <f t="shared" si="16"/>
        <v>0</v>
      </c>
      <c r="J357" s="20">
        <v>0</v>
      </c>
      <c r="K357" s="188">
        <f t="shared" si="17"/>
        <v>0</v>
      </c>
    </row>
    <row r="358" spans="1:11" x14ac:dyDescent="0.2">
      <c r="A358" s="184"/>
      <c r="B358" s="184"/>
      <c r="C358" s="184"/>
      <c r="D358" s="647"/>
      <c r="E358" s="185" t="s">
        <v>141</v>
      </c>
      <c r="F358" s="186">
        <v>0</v>
      </c>
      <c r="G358" s="186">
        <v>0</v>
      </c>
      <c r="H358" s="186">
        <v>0</v>
      </c>
      <c r="I358" s="189">
        <f t="shared" si="16"/>
        <v>0</v>
      </c>
      <c r="J358" s="20">
        <v>0</v>
      </c>
      <c r="K358" s="188">
        <f t="shared" si="17"/>
        <v>0</v>
      </c>
    </row>
    <row r="359" spans="1:11" x14ac:dyDescent="0.2">
      <c r="A359" s="184"/>
      <c r="B359" s="184"/>
      <c r="C359" s="184"/>
      <c r="D359" s="647"/>
      <c r="E359" s="185" t="s">
        <v>141</v>
      </c>
      <c r="F359" s="186">
        <v>0</v>
      </c>
      <c r="G359" s="186">
        <v>0</v>
      </c>
      <c r="H359" s="186">
        <v>0</v>
      </c>
      <c r="I359" s="189">
        <f t="shared" si="16"/>
        <v>0</v>
      </c>
      <c r="J359" s="20">
        <v>0</v>
      </c>
      <c r="K359" s="188">
        <f t="shared" si="17"/>
        <v>0</v>
      </c>
    </row>
    <row r="360" spans="1:11" x14ac:dyDescent="0.2">
      <c r="A360" s="184"/>
      <c r="B360" s="184"/>
      <c r="C360" s="184"/>
      <c r="D360" s="647"/>
      <c r="E360" s="185" t="s">
        <v>141</v>
      </c>
      <c r="F360" s="186">
        <v>0</v>
      </c>
      <c r="G360" s="186">
        <v>0</v>
      </c>
      <c r="H360" s="186">
        <v>0</v>
      </c>
      <c r="I360" s="189">
        <f t="shared" si="16"/>
        <v>0</v>
      </c>
      <c r="J360" s="20">
        <v>0</v>
      </c>
      <c r="K360" s="188">
        <f t="shared" si="17"/>
        <v>0</v>
      </c>
    </row>
    <row r="361" spans="1:11" x14ac:dyDescent="0.2">
      <c r="A361" s="184"/>
      <c r="B361" s="184"/>
      <c r="C361" s="184"/>
      <c r="D361" s="647"/>
      <c r="E361" s="185" t="s">
        <v>141</v>
      </c>
      <c r="F361" s="186">
        <v>0</v>
      </c>
      <c r="G361" s="186">
        <v>0</v>
      </c>
      <c r="H361" s="186">
        <v>0</v>
      </c>
      <c r="I361" s="189">
        <f t="shared" si="16"/>
        <v>0</v>
      </c>
      <c r="J361" s="20">
        <v>0</v>
      </c>
      <c r="K361" s="188">
        <f t="shared" si="17"/>
        <v>0</v>
      </c>
    </row>
    <row r="362" spans="1:11" x14ac:dyDescent="0.2">
      <c r="A362" s="184"/>
      <c r="B362" s="184"/>
      <c r="C362" s="184"/>
      <c r="D362" s="647"/>
      <c r="E362" s="185" t="s">
        <v>141</v>
      </c>
      <c r="F362" s="186">
        <v>0</v>
      </c>
      <c r="G362" s="186">
        <v>0</v>
      </c>
      <c r="H362" s="186">
        <v>0</v>
      </c>
      <c r="I362" s="189">
        <f t="shared" si="16"/>
        <v>0</v>
      </c>
      <c r="J362" s="20">
        <v>0</v>
      </c>
      <c r="K362" s="188">
        <f t="shared" si="17"/>
        <v>0</v>
      </c>
    </row>
    <row r="363" spans="1:11" x14ac:dyDescent="0.2">
      <c r="A363" s="184"/>
      <c r="B363" s="184"/>
      <c r="C363" s="184"/>
      <c r="D363" s="647"/>
      <c r="E363" s="185" t="s">
        <v>141</v>
      </c>
      <c r="F363" s="186">
        <v>0</v>
      </c>
      <c r="G363" s="186">
        <v>0</v>
      </c>
      <c r="H363" s="186">
        <v>0</v>
      </c>
      <c r="I363" s="189">
        <f t="shared" si="16"/>
        <v>0</v>
      </c>
      <c r="J363" s="20">
        <v>0</v>
      </c>
      <c r="K363" s="188">
        <f t="shared" si="17"/>
        <v>0</v>
      </c>
    </row>
    <row r="364" spans="1:11" x14ac:dyDescent="0.2">
      <c r="A364" s="184"/>
      <c r="B364" s="184"/>
      <c r="C364" s="184"/>
      <c r="D364" s="647"/>
      <c r="E364" s="185" t="s">
        <v>141</v>
      </c>
      <c r="F364" s="186">
        <v>0</v>
      </c>
      <c r="G364" s="186">
        <v>0</v>
      </c>
      <c r="H364" s="186">
        <v>0</v>
      </c>
      <c r="I364" s="189">
        <f t="shared" si="16"/>
        <v>0</v>
      </c>
      <c r="J364" s="20">
        <v>0</v>
      </c>
      <c r="K364" s="188">
        <f t="shared" si="17"/>
        <v>0</v>
      </c>
    </row>
    <row r="365" spans="1:11" x14ac:dyDescent="0.2">
      <c r="A365" s="184"/>
      <c r="B365" s="184"/>
      <c r="C365" s="184"/>
      <c r="D365" s="647"/>
      <c r="E365" s="185" t="s">
        <v>141</v>
      </c>
      <c r="F365" s="186">
        <v>0</v>
      </c>
      <c r="G365" s="186">
        <v>0</v>
      </c>
      <c r="H365" s="186">
        <v>0</v>
      </c>
      <c r="I365" s="189">
        <f t="shared" si="16"/>
        <v>0</v>
      </c>
      <c r="J365" s="20">
        <v>0</v>
      </c>
      <c r="K365" s="188">
        <f t="shared" si="17"/>
        <v>0</v>
      </c>
    </row>
    <row r="366" spans="1:11" x14ac:dyDescent="0.2">
      <c r="A366" s="184"/>
      <c r="B366" s="184"/>
      <c r="C366" s="184"/>
      <c r="D366" s="647"/>
      <c r="E366" s="185" t="s">
        <v>141</v>
      </c>
      <c r="F366" s="186">
        <v>0</v>
      </c>
      <c r="G366" s="186">
        <v>0</v>
      </c>
      <c r="H366" s="186">
        <v>0</v>
      </c>
      <c r="I366" s="189">
        <f t="shared" si="16"/>
        <v>0</v>
      </c>
      <c r="J366" s="20">
        <v>0</v>
      </c>
      <c r="K366" s="188">
        <f t="shared" si="17"/>
        <v>0</v>
      </c>
    </row>
    <row r="367" spans="1:11" x14ac:dyDescent="0.2">
      <c r="A367" s="184"/>
      <c r="B367" s="184"/>
      <c r="C367" s="184"/>
      <c r="D367" s="647"/>
      <c r="E367" s="185" t="s">
        <v>141</v>
      </c>
      <c r="F367" s="186">
        <v>0</v>
      </c>
      <c r="G367" s="186">
        <v>0</v>
      </c>
      <c r="H367" s="186">
        <v>0</v>
      </c>
      <c r="I367" s="189">
        <f t="shared" si="16"/>
        <v>0</v>
      </c>
      <c r="J367" s="20">
        <v>0</v>
      </c>
      <c r="K367" s="188">
        <f t="shared" si="17"/>
        <v>0</v>
      </c>
    </row>
    <row r="368" spans="1:11" x14ac:dyDescent="0.2">
      <c r="A368" s="184"/>
      <c r="B368" s="184"/>
      <c r="C368" s="184"/>
      <c r="D368" s="647"/>
      <c r="E368" s="185" t="s">
        <v>141</v>
      </c>
      <c r="F368" s="186">
        <v>0</v>
      </c>
      <c r="G368" s="186">
        <v>0</v>
      </c>
      <c r="H368" s="186">
        <v>0</v>
      </c>
      <c r="I368" s="189">
        <f t="shared" si="16"/>
        <v>0</v>
      </c>
      <c r="J368" s="20">
        <v>0</v>
      </c>
      <c r="K368" s="188">
        <f t="shared" si="17"/>
        <v>0</v>
      </c>
    </row>
    <row r="369" spans="1:11" x14ac:dyDescent="0.2">
      <c r="A369" s="184"/>
      <c r="B369" s="184"/>
      <c r="C369" s="184"/>
      <c r="D369" s="647"/>
      <c r="E369" s="185" t="s">
        <v>141</v>
      </c>
      <c r="F369" s="186">
        <v>0</v>
      </c>
      <c r="G369" s="186">
        <v>0</v>
      </c>
      <c r="H369" s="186">
        <v>0</v>
      </c>
      <c r="I369" s="189">
        <f t="shared" si="16"/>
        <v>0</v>
      </c>
      <c r="J369" s="20">
        <v>0</v>
      </c>
      <c r="K369" s="188">
        <f t="shared" si="17"/>
        <v>0</v>
      </c>
    </row>
    <row r="370" spans="1:11" x14ac:dyDescent="0.2">
      <c r="A370" s="184"/>
      <c r="B370" s="184"/>
      <c r="C370" s="184"/>
      <c r="D370" s="647"/>
      <c r="E370" s="185" t="s">
        <v>141</v>
      </c>
      <c r="F370" s="186">
        <v>0</v>
      </c>
      <c r="G370" s="186">
        <v>0</v>
      </c>
      <c r="H370" s="186">
        <v>0</v>
      </c>
      <c r="I370" s="189">
        <f t="shared" si="16"/>
        <v>0</v>
      </c>
      <c r="J370" s="20">
        <v>0</v>
      </c>
      <c r="K370" s="188">
        <f t="shared" si="17"/>
        <v>0</v>
      </c>
    </row>
    <row r="371" spans="1:11" x14ac:dyDescent="0.2">
      <c r="A371" s="184"/>
      <c r="B371" s="184"/>
      <c r="C371" s="184"/>
      <c r="D371" s="647"/>
      <c r="E371" s="185" t="s">
        <v>141</v>
      </c>
      <c r="F371" s="186">
        <v>0</v>
      </c>
      <c r="G371" s="186">
        <v>0</v>
      </c>
      <c r="H371" s="186">
        <v>0</v>
      </c>
      <c r="I371" s="189">
        <f t="shared" si="16"/>
        <v>0</v>
      </c>
      <c r="J371" s="20">
        <v>0</v>
      </c>
      <c r="K371" s="188">
        <f t="shared" si="17"/>
        <v>0</v>
      </c>
    </row>
    <row r="372" spans="1:11" x14ac:dyDescent="0.2">
      <c r="A372" s="184"/>
      <c r="B372" s="184"/>
      <c r="C372" s="184"/>
      <c r="D372" s="647"/>
      <c r="E372" s="185" t="s">
        <v>141</v>
      </c>
      <c r="F372" s="186">
        <v>0</v>
      </c>
      <c r="G372" s="186">
        <v>0</v>
      </c>
      <c r="H372" s="186">
        <v>0</v>
      </c>
      <c r="I372" s="189">
        <f t="shared" si="16"/>
        <v>0</v>
      </c>
      <c r="J372" s="20">
        <v>0</v>
      </c>
      <c r="K372" s="188">
        <f t="shared" si="17"/>
        <v>0</v>
      </c>
    </row>
    <row r="373" spans="1:11" x14ac:dyDescent="0.2">
      <c r="A373" s="184"/>
      <c r="B373" s="184"/>
      <c r="C373" s="184"/>
      <c r="D373" s="647"/>
      <c r="E373" s="185" t="s">
        <v>141</v>
      </c>
      <c r="F373" s="186">
        <v>0</v>
      </c>
      <c r="G373" s="186">
        <v>0</v>
      </c>
      <c r="H373" s="186">
        <v>0</v>
      </c>
      <c r="I373" s="189">
        <f t="shared" si="16"/>
        <v>0</v>
      </c>
      <c r="J373" s="20">
        <v>0</v>
      </c>
      <c r="K373" s="188">
        <f t="shared" si="17"/>
        <v>0</v>
      </c>
    </row>
    <row r="374" spans="1:11" x14ac:dyDescent="0.2">
      <c r="A374" s="184"/>
      <c r="B374" s="184"/>
      <c r="C374" s="184"/>
      <c r="D374" s="647"/>
      <c r="E374" s="185" t="s">
        <v>141</v>
      </c>
      <c r="F374" s="186">
        <v>0</v>
      </c>
      <c r="G374" s="186">
        <v>0</v>
      </c>
      <c r="H374" s="186">
        <v>0</v>
      </c>
      <c r="I374" s="189">
        <f t="shared" si="16"/>
        <v>0</v>
      </c>
      <c r="J374" s="20">
        <v>0</v>
      </c>
      <c r="K374" s="188">
        <f t="shared" si="17"/>
        <v>0</v>
      </c>
    </row>
    <row r="375" spans="1:11" x14ac:dyDescent="0.2">
      <c r="A375" s="184"/>
      <c r="B375" s="184"/>
      <c r="C375" s="184"/>
      <c r="D375" s="647"/>
      <c r="E375" s="185" t="s">
        <v>141</v>
      </c>
      <c r="F375" s="186">
        <v>0</v>
      </c>
      <c r="G375" s="186">
        <v>0</v>
      </c>
      <c r="H375" s="186">
        <v>0</v>
      </c>
      <c r="I375" s="189">
        <f t="shared" si="16"/>
        <v>0</v>
      </c>
      <c r="J375" s="20">
        <v>0</v>
      </c>
      <c r="K375" s="188">
        <f t="shared" si="17"/>
        <v>0</v>
      </c>
    </row>
    <row r="376" spans="1:11" x14ac:dyDescent="0.2">
      <c r="A376" s="184"/>
      <c r="B376" s="184"/>
      <c r="C376" s="184"/>
      <c r="D376" s="647"/>
      <c r="E376" s="185" t="s">
        <v>141</v>
      </c>
      <c r="F376" s="186">
        <v>0</v>
      </c>
      <c r="G376" s="186">
        <v>0</v>
      </c>
      <c r="H376" s="186">
        <v>0</v>
      </c>
      <c r="I376" s="189">
        <f t="shared" si="16"/>
        <v>0</v>
      </c>
      <c r="J376" s="20">
        <v>0</v>
      </c>
      <c r="K376" s="188">
        <f t="shared" si="17"/>
        <v>0</v>
      </c>
    </row>
    <row r="377" spans="1:11" x14ac:dyDescent="0.2">
      <c r="A377" s="184"/>
      <c r="B377" s="184"/>
      <c r="C377" s="184"/>
      <c r="D377" s="647"/>
      <c r="E377" s="185" t="s">
        <v>141</v>
      </c>
      <c r="F377" s="186">
        <v>0</v>
      </c>
      <c r="G377" s="186">
        <v>0</v>
      </c>
      <c r="H377" s="186">
        <v>0</v>
      </c>
      <c r="I377" s="189">
        <f t="shared" si="16"/>
        <v>0</v>
      </c>
      <c r="J377" s="20">
        <v>0</v>
      </c>
      <c r="K377" s="188">
        <f t="shared" si="17"/>
        <v>0</v>
      </c>
    </row>
    <row r="378" spans="1:11" x14ac:dyDescent="0.2">
      <c r="A378" s="184"/>
      <c r="B378" s="184"/>
      <c r="C378" s="184"/>
      <c r="D378" s="647"/>
      <c r="E378" s="185" t="s">
        <v>141</v>
      </c>
      <c r="F378" s="186">
        <v>0</v>
      </c>
      <c r="G378" s="186">
        <v>0</v>
      </c>
      <c r="H378" s="186">
        <v>0</v>
      </c>
      <c r="I378" s="189">
        <f t="shared" si="16"/>
        <v>0</v>
      </c>
      <c r="J378" s="20">
        <v>0</v>
      </c>
      <c r="K378" s="188">
        <f t="shared" si="17"/>
        <v>0</v>
      </c>
    </row>
    <row r="379" spans="1:11" x14ac:dyDescent="0.2">
      <c r="A379" s="184"/>
      <c r="B379" s="184"/>
      <c r="C379" s="184"/>
      <c r="D379" s="647"/>
      <c r="E379" s="185" t="s">
        <v>141</v>
      </c>
      <c r="F379" s="186">
        <v>0</v>
      </c>
      <c r="G379" s="186">
        <v>0</v>
      </c>
      <c r="H379" s="186">
        <v>0</v>
      </c>
      <c r="I379" s="189">
        <f t="shared" si="16"/>
        <v>0</v>
      </c>
      <c r="J379" s="20">
        <v>0</v>
      </c>
      <c r="K379" s="188">
        <f t="shared" si="17"/>
        <v>0</v>
      </c>
    </row>
    <row r="380" spans="1:11" x14ac:dyDescent="0.2">
      <c r="A380" s="184"/>
      <c r="B380" s="184"/>
      <c r="C380" s="184"/>
      <c r="D380" s="647"/>
      <c r="E380" s="185" t="s">
        <v>141</v>
      </c>
      <c r="F380" s="186">
        <v>0</v>
      </c>
      <c r="G380" s="186">
        <v>0</v>
      </c>
      <c r="H380" s="186">
        <v>0</v>
      </c>
      <c r="I380" s="189">
        <f t="shared" si="16"/>
        <v>0</v>
      </c>
      <c r="J380" s="20">
        <v>0</v>
      </c>
      <c r="K380" s="188">
        <f t="shared" si="17"/>
        <v>0</v>
      </c>
    </row>
    <row r="381" spans="1:11" x14ac:dyDescent="0.2">
      <c r="A381" s="184"/>
      <c r="B381" s="184"/>
      <c r="C381" s="184"/>
      <c r="D381" s="647"/>
      <c r="E381" s="185" t="s">
        <v>141</v>
      </c>
      <c r="F381" s="186">
        <v>0</v>
      </c>
      <c r="G381" s="186">
        <v>0</v>
      </c>
      <c r="H381" s="186">
        <v>0</v>
      </c>
      <c r="I381" s="189">
        <f t="shared" si="16"/>
        <v>0</v>
      </c>
      <c r="J381" s="20">
        <v>0</v>
      </c>
      <c r="K381" s="188">
        <f t="shared" si="17"/>
        <v>0</v>
      </c>
    </row>
    <row r="382" spans="1:11" x14ac:dyDescent="0.2">
      <c r="A382" s="184"/>
      <c r="B382" s="184"/>
      <c r="C382" s="184"/>
      <c r="D382" s="647"/>
      <c r="E382" s="185" t="s">
        <v>141</v>
      </c>
      <c r="F382" s="186">
        <v>0</v>
      </c>
      <c r="G382" s="186">
        <v>0</v>
      </c>
      <c r="H382" s="186">
        <v>0</v>
      </c>
      <c r="I382" s="189">
        <f t="shared" si="16"/>
        <v>0</v>
      </c>
      <c r="J382" s="20">
        <v>0</v>
      </c>
      <c r="K382" s="188">
        <f t="shared" si="17"/>
        <v>0</v>
      </c>
    </row>
    <row r="383" spans="1:11" x14ac:dyDescent="0.2">
      <c r="A383" s="184"/>
      <c r="B383" s="184"/>
      <c r="C383" s="184"/>
      <c r="D383" s="647"/>
      <c r="E383" s="185" t="s">
        <v>141</v>
      </c>
      <c r="F383" s="186">
        <v>0</v>
      </c>
      <c r="G383" s="186">
        <v>0</v>
      </c>
      <c r="H383" s="186">
        <v>0</v>
      </c>
      <c r="I383" s="189">
        <f t="shared" si="16"/>
        <v>0</v>
      </c>
      <c r="J383" s="20">
        <v>0</v>
      </c>
      <c r="K383" s="188">
        <f t="shared" si="17"/>
        <v>0</v>
      </c>
    </row>
    <row r="384" spans="1:11" x14ac:dyDescent="0.2">
      <c r="A384" s="184"/>
      <c r="B384" s="184"/>
      <c r="C384" s="184"/>
      <c r="D384" s="647"/>
      <c r="E384" s="185" t="s">
        <v>141</v>
      </c>
      <c r="F384" s="186">
        <v>0</v>
      </c>
      <c r="G384" s="186">
        <v>0</v>
      </c>
      <c r="H384" s="186">
        <v>0</v>
      </c>
      <c r="I384" s="189">
        <f t="shared" si="16"/>
        <v>0</v>
      </c>
      <c r="J384" s="20">
        <v>0</v>
      </c>
      <c r="K384" s="188">
        <f t="shared" si="17"/>
        <v>0</v>
      </c>
    </row>
    <row r="385" spans="1:11" x14ac:dyDescent="0.2">
      <c r="A385" s="184"/>
      <c r="B385" s="184"/>
      <c r="C385" s="184"/>
      <c r="D385" s="647"/>
      <c r="E385" s="185" t="s">
        <v>141</v>
      </c>
      <c r="F385" s="186">
        <v>0</v>
      </c>
      <c r="G385" s="186">
        <v>0</v>
      </c>
      <c r="H385" s="186">
        <v>0</v>
      </c>
      <c r="I385" s="189">
        <f t="shared" si="16"/>
        <v>0</v>
      </c>
      <c r="J385" s="20">
        <v>0</v>
      </c>
      <c r="K385" s="188">
        <f t="shared" si="17"/>
        <v>0</v>
      </c>
    </row>
    <row r="386" spans="1:11" x14ac:dyDescent="0.2">
      <c r="A386" s="184"/>
      <c r="B386" s="184"/>
      <c r="C386" s="184"/>
      <c r="D386" s="647"/>
      <c r="E386" s="185" t="s">
        <v>141</v>
      </c>
      <c r="F386" s="186">
        <v>0</v>
      </c>
      <c r="G386" s="186">
        <v>0</v>
      </c>
      <c r="H386" s="186">
        <v>0</v>
      </c>
      <c r="I386" s="189">
        <f t="shared" ref="I386:I449" si="18">+F386+G386-H386</f>
        <v>0</v>
      </c>
      <c r="J386" s="20">
        <v>0</v>
      </c>
      <c r="K386" s="188">
        <f t="shared" ref="K386:K449" si="19">+I386+J386</f>
        <v>0</v>
      </c>
    </row>
    <row r="387" spans="1:11" x14ac:dyDescent="0.2">
      <c r="A387" s="184"/>
      <c r="B387" s="184"/>
      <c r="C387" s="184"/>
      <c r="D387" s="647"/>
      <c r="E387" s="185" t="s">
        <v>141</v>
      </c>
      <c r="F387" s="186">
        <v>0</v>
      </c>
      <c r="G387" s="186">
        <v>0</v>
      </c>
      <c r="H387" s="186">
        <v>0</v>
      </c>
      <c r="I387" s="189">
        <f t="shared" si="18"/>
        <v>0</v>
      </c>
      <c r="J387" s="20">
        <v>0</v>
      </c>
      <c r="K387" s="188">
        <f t="shared" si="19"/>
        <v>0</v>
      </c>
    </row>
    <row r="388" spans="1:11" x14ac:dyDescent="0.2">
      <c r="A388" s="184"/>
      <c r="B388" s="184"/>
      <c r="C388" s="184"/>
      <c r="D388" s="647"/>
      <c r="E388" s="185" t="s">
        <v>141</v>
      </c>
      <c r="F388" s="186">
        <v>0</v>
      </c>
      <c r="G388" s="186">
        <v>0</v>
      </c>
      <c r="H388" s="186">
        <v>0</v>
      </c>
      <c r="I388" s="189">
        <f t="shared" si="18"/>
        <v>0</v>
      </c>
      <c r="J388" s="20">
        <v>0</v>
      </c>
      <c r="K388" s="188">
        <f t="shared" si="19"/>
        <v>0</v>
      </c>
    </row>
    <row r="389" spans="1:11" x14ac:dyDescent="0.2">
      <c r="A389" s="184"/>
      <c r="B389" s="184"/>
      <c r="C389" s="184"/>
      <c r="D389" s="647"/>
      <c r="E389" s="185" t="s">
        <v>141</v>
      </c>
      <c r="F389" s="186">
        <v>0</v>
      </c>
      <c r="G389" s="186">
        <v>0</v>
      </c>
      <c r="H389" s="186">
        <v>0</v>
      </c>
      <c r="I389" s="189">
        <f t="shared" si="18"/>
        <v>0</v>
      </c>
      <c r="J389" s="20">
        <v>0</v>
      </c>
      <c r="K389" s="188">
        <f t="shared" si="19"/>
        <v>0</v>
      </c>
    </row>
    <row r="390" spans="1:11" x14ac:dyDescent="0.2">
      <c r="A390" s="184"/>
      <c r="B390" s="184"/>
      <c r="C390" s="184"/>
      <c r="D390" s="647"/>
      <c r="E390" s="185" t="s">
        <v>141</v>
      </c>
      <c r="F390" s="186">
        <v>0</v>
      </c>
      <c r="G390" s="186">
        <v>0</v>
      </c>
      <c r="H390" s="186">
        <v>0</v>
      </c>
      <c r="I390" s="189">
        <f t="shared" si="18"/>
        <v>0</v>
      </c>
      <c r="J390" s="20">
        <v>0</v>
      </c>
      <c r="K390" s="188">
        <f t="shared" si="19"/>
        <v>0</v>
      </c>
    </row>
    <row r="391" spans="1:11" x14ac:dyDescent="0.2">
      <c r="A391" s="184"/>
      <c r="B391" s="184"/>
      <c r="C391" s="184"/>
      <c r="D391" s="647"/>
      <c r="E391" s="185" t="s">
        <v>141</v>
      </c>
      <c r="F391" s="186">
        <v>0</v>
      </c>
      <c r="G391" s="186">
        <v>0</v>
      </c>
      <c r="H391" s="186">
        <v>0</v>
      </c>
      <c r="I391" s="189">
        <f t="shared" si="18"/>
        <v>0</v>
      </c>
      <c r="J391" s="20">
        <v>0</v>
      </c>
      <c r="K391" s="188">
        <f t="shared" si="19"/>
        <v>0</v>
      </c>
    </row>
    <row r="392" spans="1:11" x14ac:dyDescent="0.2">
      <c r="A392" s="184"/>
      <c r="B392" s="184"/>
      <c r="C392" s="184"/>
      <c r="D392" s="647"/>
      <c r="E392" s="185" t="s">
        <v>141</v>
      </c>
      <c r="F392" s="186">
        <v>0</v>
      </c>
      <c r="G392" s="186">
        <v>0</v>
      </c>
      <c r="H392" s="186">
        <v>0</v>
      </c>
      <c r="I392" s="189">
        <f t="shared" si="18"/>
        <v>0</v>
      </c>
      <c r="J392" s="20">
        <v>0</v>
      </c>
      <c r="K392" s="188">
        <f t="shared" si="19"/>
        <v>0</v>
      </c>
    </row>
    <row r="393" spans="1:11" x14ac:dyDescent="0.2">
      <c r="A393" s="184"/>
      <c r="B393" s="184"/>
      <c r="C393" s="184"/>
      <c r="D393" s="647"/>
      <c r="E393" s="185" t="s">
        <v>141</v>
      </c>
      <c r="F393" s="186">
        <v>0</v>
      </c>
      <c r="G393" s="186">
        <v>0</v>
      </c>
      <c r="H393" s="186">
        <v>0</v>
      </c>
      <c r="I393" s="189">
        <f t="shared" si="18"/>
        <v>0</v>
      </c>
      <c r="J393" s="20">
        <v>0</v>
      </c>
      <c r="K393" s="188">
        <f t="shared" si="19"/>
        <v>0</v>
      </c>
    </row>
    <row r="394" spans="1:11" x14ac:dyDescent="0.2">
      <c r="A394" s="184"/>
      <c r="B394" s="184"/>
      <c r="C394" s="184"/>
      <c r="D394" s="647"/>
      <c r="E394" s="185" t="s">
        <v>141</v>
      </c>
      <c r="F394" s="186">
        <v>0</v>
      </c>
      <c r="G394" s="186">
        <v>0</v>
      </c>
      <c r="H394" s="186">
        <v>0</v>
      </c>
      <c r="I394" s="189">
        <f t="shared" si="18"/>
        <v>0</v>
      </c>
      <c r="J394" s="20">
        <v>0</v>
      </c>
      <c r="K394" s="188">
        <f t="shared" si="19"/>
        <v>0</v>
      </c>
    </row>
    <row r="395" spans="1:11" x14ac:dyDescent="0.2">
      <c r="A395" s="184"/>
      <c r="B395" s="184"/>
      <c r="C395" s="184"/>
      <c r="D395" s="647"/>
      <c r="E395" s="185" t="s">
        <v>141</v>
      </c>
      <c r="F395" s="186">
        <v>0</v>
      </c>
      <c r="G395" s="186">
        <v>0</v>
      </c>
      <c r="H395" s="186">
        <v>0</v>
      </c>
      <c r="I395" s="189">
        <f t="shared" si="18"/>
        <v>0</v>
      </c>
      <c r="J395" s="20">
        <v>0</v>
      </c>
      <c r="K395" s="188">
        <f t="shared" si="19"/>
        <v>0</v>
      </c>
    </row>
    <row r="396" spans="1:11" x14ac:dyDescent="0.2">
      <c r="A396" s="184"/>
      <c r="B396" s="184"/>
      <c r="C396" s="184"/>
      <c r="D396" s="647"/>
      <c r="E396" s="185" t="s">
        <v>141</v>
      </c>
      <c r="F396" s="186">
        <v>0</v>
      </c>
      <c r="G396" s="186">
        <v>0</v>
      </c>
      <c r="H396" s="186">
        <v>0</v>
      </c>
      <c r="I396" s="189">
        <f t="shared" si="18"/>
        <v>0</v>
      </c>
      <c r="J396" s="20">
        <v>0</v>
      </c>
      <c r="K396" s="188">
        <f t="shared" si="19"/>
        <v>0</v>
      </c>
    </row>
    <row r="397" spans="1:11" x14ac:dyDescent="0.2">
      <c r="A397" s="184"/>
      <c r="B397" s="184"/>
      <c r="C397" s="184"/>
      <c r="D397" s="647"/>
      <c r="E397" s="185" t="s">
        <v>141</v>
      </c>
      <c r="F397" s="186">
        <v>0</v>
      </c>
      <c r="G397" s="186">
        <v>0</v>
      </c>
      <c r="H397" s="186">
        <v>0</v>
      </c>
      <c r="I397" s="189">
        <f t="shared" si="18"/>
        <v>0</v>
      </c>
      <c r="J397" s="20">
        <v>0</v>
      </c>
      <c r="K397" s="188">
        <f t="shared" si="19"/>
        <v>0</v>
      </c>
    </row>
    <row r="398" spans="1:11" x14ac:dyDescent="0.2">
      <c r="A398" s="184"/>
      <c r="B398" s="184"/>
      <c r="C398" s="184"/>
      <c r="D398" s="647"/>
      <c r="E398" s="185" t="s">
        <v>141</v>
      </c>
      <c r="F398" s="186">
        <v>0</v>
      </c>
      <c r="G398" s="186">
        <v>0</v>
      </c>
      <c r="H398" s="186">
        <v>0</v>
      </c>
      <c r="I398" s="189">
        <f t="shared" si="18"/>
        <v>0</v>
      </c>
      <c r="J398" s="20">
        <v>0</v>
      </c>
      <c r="K398" s="188">
        <f t="shared" si="19"/>
        <v>0</v>
      </c>
    </row>
    <row r="399" spans="1:11" x14ac:dyDescent="0.2">
      <c r="A399" s="184"/>
      <c r="B399" s="184"/>
      <c r="C399" s="184"/>
      <c r="D399" s="647"/>
      <c r="E399" s="185" t="s">
        <v>141</v>
      </c>
      <c r="F399" s="186">
        <v>0</v>
      </c>
      <c r="G399" s="186">
        <v>0</v>
      </c>
      <c r="H399" s="186">
        <v>0</v>
      </c>
      <c r="I399" s="189">
        <f t="shared" si="18"/>
        <v>0</v>
      </c>
      <c r="J399" s="20">
        <v>0</v>
      </c>
      <c r="K399" s="188">
        <f t="shared" si="19"/>
        <v>0</v>
      </c>
    </row>
    <row r="400" spans="1:11" x14ac:dyDescent="0.2">
      <c r="A400" s="184"/>
      <c r="B400" s="184"/>
      <c r="C400" s="184"/>
      <c r="D400" s="647"/>
      <c r="E400" s="185" t="s">
        <v>141</v>
      </c>
      <c r="F400" s="186">
        <v>0</v>
      </c>
      <c r="G400" s="186">
        <v>0</v>
      </c>
      <c r="H400" s="186">
        <v>0</v>
      </c>
      <c r="I400" s="189">
        <f t="shared" si="18"/>
        <v>0</v>
      </c>
      <c r="J400" s="20">
        <v>0</v>
      </c>
      <c r="K400" s="188">
        <f t="shared" si="19"/>
        <v>0</v>
      </c>
    </row>
    <row r="401" spans="1:11" x14ac:dyDescent="0.2">
      <c r="A401" s="184"/>
      <c r="B401" s="184"/>
      <c r="C401" s="184"/>
      <c r="D401" s="647"/>
      <c r="E401" s="185" t="s">
        <v>141</v>
      </c>
      <c r="F401" s="186">
        <v>0</v>
      </c>
      <c r="G401" s="186">
        <v>0</v>
      </c>
      <c r="H401" s="186">
        <v>0</v>
      </c>
      <c r="I401" s="189">
        <f t="shared" si="18"/>
        <v>0</v>
      </c>
      <c r="J401" s="20">
        <v>0</v>
      </c>
      <c r="K401" s="188">
        <f t="shared" si="19"/>
        <v>0</v>
      </c>
    </row>
    <row r="402" spans="1:11" x14ac:dyDescent="0.2">
      <c r="A402" s="184"/>
      <c r="B402" s="184"/>
      <c r="C402" s="184"/>
      <c r="D402" s="647"/>
      <c r="E402" s="185" t="s">
        <v>141</v>
      </c>
      <c r="F402" s="186">
        <v>0</v>
      </c>
      <c r="G402" s="186">
        <v>0</v>
      </c>
      <c r="H402" s="186">
        <v>0</v>
      </c>
      <c r="I402" s="189">
        <f t="shared" si="18"/>
        <v>0</v>
      </c>
      <c r="J402" s="20">
        <v>0</v>
      </c>
      <c r="K402" s="188">
        <f t="shared" si="19"/>
        <v>0</v>
      </c>
    </row>
    <row r="403" spans="1:11" x14ac:dyDescent="0.2">
      <c r="A403" s="184"/>
      <c r="B403" s="184"/>
      <c r="C403" s="184"/>
      <c r="D403" s="647"/>
      <c r="E403" s="185" t="s">
        <v>141</v>
      </c>
      <c r="F403" s="186">
        <v>0</v>
      </c>
      <c r="G403" s="186">
        <v>0</v>
      </c>
      <c r="H403" s="186">
        <v>0</v>
      </c>
      <c r="I403" s="189">
        <f t="shared" si="18"/>
        <v>0</v>
      </c>
      <c r="J403" s="20">
        <v>0</v>
      </c>
      <c r="K403" s="188">
        <f t="shared" si="19"/>
        <v>0</v>
      </c>
    </row>
    <row r="404" spans="1:11" x14ac:dyDescent="0.2">
      <c r="A404" s="184"/>
      <c r="B404" s="184"/>
      <c r="C404" s="184"/>
      <c r="D404" s="647"/>
      <c r="E404" s="185" t="s">
        <v>141</v>
      </c>
      <c r="F404" s="186">
        <v>0</v>
      </c>
      <c r="G404" s="186">
        <v>0</v>
      </c>
      <c r="H404" s="186">
        <v>0</v>
      </c>
      <c r="I404" s="189">
        <f t="shared" si="18"/>
        <v>0</v>
      </c>
      <c r="J404" s="20">
        <v>0</v>
      </c>
      <c r="K404" s="188">
        <f t="shared" si="19"/>
        <v>0</v>
      </c>
    </row>
    <row r="405" spans="1:11" x14ac:dyDescent="0.2">
      <c r="A405" s="184"/>
      <c r="B405" s="184"/>
      <c r="C405" s="184"/>
      <c r="D405" s="647"/>
      <c r="E405" s="185" t="s">
        <v>141</v>
      </c>
      <c r="F405" s="186">
        <v>0</v>
      </c>
      <c r="G405" s="186">
        <v>0</v>
      </c>
      <c r="H405" s="186">
        <v>0</v>
      </c>
      <c r="I405" s="189">
        <f t="shared" si="18"/>
        <v>0</v>
      </c>
      <c r="J405" s="20">
        <v>0</v>
      </c>
      <c r="K405" s="188">
        <f t="shared" si="19"/>
        <v>0</v>
      </c>
    </row>
    <row r="406" spans="1:11" x14ac:dyDescent="0.2">
      <c r="A406" s="184"/>
      <c r="B406" s="184"/>
      <c r="C406" s="184"/>
      <c r="D406" s="647"/>
      <c r="E406" s="185" t="s">
        <v>141</v>
      </c>
      <c r="F406" s="186">
        <v>0</v>
      </c>
      <c r="G406" s="186">
        <v>0</v>
      </c>
      <c r="H406" s="186">
        <v>0</v>
      </c>
      <c r="I406" s="189">
        <f t="shared" si="18"/>
        <v>0</v>
      </c>
      <c r="J406" s="20">
        <v>0</v>
      </c>
      <c r="K406" s="188">
        <f t="shared" si="19"/>
        <v>0</v>
      </c>
    </row>
    <row r="407" spans="1:11" x14ac:dyDescent="0.2">
      <c r="A407" s="184"/>
      <c r="B407" s="184"/>
      <c r="C407" s="184"/>
      <c r="D407" s="647"/>
      <c r="E407" s="185" t="s">
        <v>141</v>
      </c>
      <c r="F407" s="186">
        <v>0</v>
      </c>
      <c r="G407" s="186">
        <v>0</v>
      </c>
      <c r="H407" s="186">
        <v>0</v>
      </c>
      <c r="I407" s="189">
        <f t="shared" si="18"/>
        <v>0</v>
      </c>
      <c r="J407" s="20">
        <v>0</v>
      </c>
      <c r="K407" s="188">
        <f t="shared" si="19"/>
        <v>0</v>
      </c>
    </row>
    <row r="408" spans="1:11" x14ac:dyDescent="0.2">
      <c r="A408" s="184"/>
      <c r="B408" s="184"/>
      <c r="C408" s="184"/>
      <c r="D408" s="647"/>
      <c r="E408" s="185" t="s">
        <v>141</v>
      </c>
      <c r="F408" s="186">
        <v>0</v>
      </c>
      <c r="G408" s="186">
        <v>0</v>
      </c>
      <c r="H408" s="186">
        <v>0</v>
      </c>
      <c r="I408" s="189">
        <f t="shared" si="18"/>
        <v>0</v>
      </c>
      <c r="J408" s="20">
        <v>0</v>
      </c>
      <c r="K408" s="188">
        <f t="shared" si="19"/>
        <v>0</v>
      </c>
    </row>
    <row r="409" spans="1:11" x14ac:dyDescent="0.2">
      <c r="A409" s="184"/>
      <c r="B409" s="184"/>
      <c r="C409" s="184"/>
      <c r="D409" s="647"/>
      <c r="E409" s="185" t="s">
        <v>141</v>
      </c>
      <c r="F409" s="186">
        <v>0</v>
      </c>
      <c r="G409" s="186">
        <v>0</v>
      </c>
      <c r="H409" s="186">
        <v>0</v>
      </c>
      <c r="I409" s="189">
        <f t="shared" si="18"/>
        <v>0</v>
      </c>
      <c r="J409" s="20">
        <v>0</v>
      </c>
      <c r="K409" s="188">
        <f t="shared" si="19"/>
        <v>0</v>
      </c>
    </row>
    <row r="410" spans="1:11" x14ac:dyDescent="0.2">
      <c r="A410" s="184"/>
      <c r="B410" s="184"/>
      <c r="C410" s="184"/>
      <c r="D410" s="647"/>
      <c r="E410" s="185" t="s">
        <v>141</v>
      </c>
      <c r="F410" s="186">
        <v>0</v>
      </c>
      <c r="G410" s="186">
        <v>0</v>
      </c>
      <c r="H410" s="186">
        <v>0</v>
      </c>
      <c r="I410" s="189">
        <f t="shared" si="18"/>
        <v>0</v>
      </c>
      <c r="J410" s="20">
        <v>0</v>
      </c>
      <c r="K410" s="188">
        <f t="shared" si="19"/>
        <v>0</v>
      </c>
    </row>
    <row r="411" spans="1:11" x14ac:dyDescent="0.2">
      <c r="A411" s="184"/>
      <c r="B411" s="184"/>
      <c r="C411" s="184"/>
      <c r="D411" s="647"/>
      <c r="E411" s="185" t="s">
        <v>141</v>
      </c>
      <c r="F411" s="186">
        <v>0</v>
      </c>
      <c r="G411" s="186">
        <v>0</v>
      </c>
      <c r="H411" s="186">
        <v>0</v>
      </c>
      <c r="I411" s="189">
        <f t="shared" si="18"/>
        <v>0</v>
      </c>
      <c r="J411" s="20">
        <v>0</v>
      </c>
      <c r="K411" s="188">
        <f t="shared" si="19"/>
        <v>0</v>
      </c>
    </row>
    <row r="412" spans="1:11" x14ac:dyDescent="0.2">
      <c r="A412" s="184"/>
      <c r="B412" s="184"/>
      <c r="C412" s="184"/>
      <c r="D412" s="647"/>
      <c r="E412" s="185" t="s">
        <v>141</v>
      </c>
      <c r="F412" s="186">
        <v>0</v>
      </c>
      <c r="G412" s="186">
        <v>0</v>
      </c>
      <c r="H412" s="186">
        <v>0</v>
      </c>
      <c r="I412" s="189">
        <f t="shared" si="18"/>
        <v>0</v>
      </c>
      <c r="J412" s="20">
        <v>0</v>
      </c>
      <c r="K412" s="188">
        <f t="shared" si="19"/>
        <v>0</v>
      </c>
    </row>
    <row r="413" spans="1:11" x14ac:dyDescent="0.2">
      <c r="A413" s="184"/>
      <c r="B413" s="184"/>
      <c r="C413" s="184"/>
      <c r="D413" s="647"/>
      <c r="E413" s="185" t="s">
        <v>141</v>
      </c>
      <c r="F413" s="186">
        <v>0</v>
      </c>
      <c r="G413" s="186">
        <v>0</v>
      </c>
      <c r="H413" s="186">
        <v>0</v>
      </c>
      <c r="I413" s="189">
        <f t="shared" si="18"/>
        <v>0</v>
      </c>
      <c r="J413" s="20">
        <v>0</v>
      </c>
      <c r="K413" s="188">
        <f t="shared" si="19"/>
        <v>0</v>
      </c>
    </row>
    <row r="414" spans="1:11" x14ac:dyDescent="0.2">
      <c r="A414" s="184"/>
      <c r="B414" s="184"/>
      <c r="C414" s="184"/>
      <c r="D414" s="647"/>
      <c r="E414" s="185" t="s">
        <v>141</v>
      </c>
      <c r="F414" s="186">
        <v>0</v>
      </c>
      <c r="G414" s="186">
        <v>0</v>
      </c>
      <c r="H414" s="186">
        <v>0</v>
      </c>
      <c r="I414" s="189">
        <f t="shared" si="18"/>
        <v>0</v>
      </c>
      <c r="J414" s="20">
        <v>0</v>
      </c>
      <c r="K414" s="188">
        <f t="shared" si="19"/>
        <v>0</v>
      </c>
    </row>
    <row r="415" spans="1:11" x14ac:dyDescent="0.2">
      <c r="A415" s="184"/>
      <c r="B415" s="184"/>
      <c r="C415" s="184"/>
      <c r="D415" s="647"/>
      <c r="E415" s="185" t="s">
        <v>141</v>
      </c>
      <c r="F415" s="186">
        <v>0</v>
      </c>
      <c r="G415" s="186">
        <v>0</v>
      </c>
      <c r="H415" s="186">
        <v>0</v>
      </c>
      <c r="I415" s="189">
        <f t="shared" si="18"/>
        <v>0</v>
      </c>
      <c r="J415" s="20">
        <v>0</v>
      </c>
      <c r="K415" s="188">
        <f t="shared" si="19"/>
        <v>0</v>
      </c>
    </row>
    <row r="416" spans="1:11" x14ac:dyDescent="0.2">
      <c r="A416" s="184"/>
      <c r="B416" s="184"/>
      <c r="C416" s="184"/>
      <c r="D416" s="647"/>
      <c r="E416" s="185" t="s">
        <v>141</v>
      </c>
      <c r="F416" s="186">
        <v>0</v>
      </c>
      <c r="G416" s="186">
        <v>0</v>
      </c>
      <c r="H416" s="186">
        <v>0</v>
      </c>
      <c r="I416" s="189">
        <f t="shared" si="18"/>
        <v>0</v>
      </c>
      <c r="J416" s="20">
        <v>0</v>
      </c>
      <c r="K416" s="188">
        <f t="shared" si="19"/>
        <v>0</v>
      </c>
    </row>
    <row r="417" spans="1:11" x14ac:dyDescent="0.2">
      <c r="A417" s="184"/>
      <c r="B417" s="184"/>
      <c r="C417" s="184"/>
      <c r="D417" s="647"/>
      <c r="E417" s="185" t="s">
        <v>141</v>
      </c>
      <c r="F417" s="186">
        <v>0</v>
      </c>
      <c r="G417" s="186">
        <v>0</v>
      </c>
      <c r="H417" s="186">
        <v>0</v>
      </c>
      <c r="I417" s="189">
        <f t="shared" si="18"/>
        <v>0</v>
      </c>
      <c r="J417" s="20">
        <v>0</v>
      </c>
      <c r="K417" s="188">
        <f t="shared" si="19"/>
        <v>0</v>
      </c>
    </row>
    <row r="418" spans="1:11" x14ac:dyDescent="0.2">
      <c r="A418" s="184"/>
      <c r="B418" s="184"/>
      <c r="C418" s="184"/>
      <c r="D418" s="647"/>
      <c r="E418" s="185" t="s">
        <v>141</v>
      </c>
      <c r="F418" s="186">
        <v>0</v>
      </c>
      <c r="G418" s="186">
        <v>0</v>
      </c>
      <c r="H418" s="186">
        <v>0</v>
      </c>
      <c r="I418" s="189">
        <f t="shared" si="18"/>
        <v>0</v>
      </c>
      <c r="J418" s="20">
        <v>0</v>
      </c>
      <c r="K418" s="188">
        <f t="shared" si="19"/>
        <v>0</v>
      </c>
    </row>
    <row r="419" spans="1:11" x14ac:dyDescent="0.2">
      <c r="A419" s="184"/>
      <c r="B419" s="184"/>
      <c r="C419" s="184"/>
      <c r="D419" s="647"/>
      <c r="E419" s="185" t="s">
        <v>141</v>
      </c>
      <c r="F419" s="186">
        <v>0</v>
      </c>
      <c r="G419" s="186">
        <v>0</v>
      </c>
      <c r="H419" s="186">
        <v>0</v>
      </c>
      <c r="I419" s="189">
        <f t="shared" si="18"/>
        <v>0</v>
      </c>
      <c r="J419" s="20">
        <v>0</v>
      </c>
      <c r="K419" s="188">
        <f t="shared" si="19"/>
        <v>0</v>
      </c>
    </row>
    <row r="420" spans="1:11" x14ac:dyDescent="0.2">
      <c r="A420" s="184"/>
      <c r="B420" s="184"/>
      <c r="C420" s="184"/>
      <c r="D420" s="647"/>
      <c r="E420" s="185" t="s">
        <v>141</v>
      </c>
      <c r="F420" s="186">
        <v>0</v>
      </c>
      <c r="G420" s="186">
        <v>0</v>
      </c>
      <c r="H420" s="186">
        <v>0</v>
      </c>
      <c r="I420" s="189">
        <f t="shared" si="18"/>
        <v>0</v>
      </c>
      <c r="J420" s="20">
        <v>0</v>
      </c>
      <c r="K420" s="188">
        <f t="shared" si="19"/>
        <v>0</v>
      </c>
    </row>
    <row r="421" spans="1:11" x14ac:dyDescent="0.2">
      <c r="A421" s="184"/>
      <c r="B421" s="184"/>
      <c r="C421" s="184"/>
      <c r="D421" s="647"/>
      <c r="E421" s="185" t="s">
        <v>141</v>
      </c>
      <c r="F421" s="186">
        <v>0</v>
      </c>
      <c r="G421" s="186">
        <v>0</v>
      </c>
      <c r="H421" s="186">
        <v>0</v>
      </c>
      <c r="I421" s="189">
        <f t="shared" si="18"/>
        <v>0</v>
      </c>
      <c r="J421" s="20">
        <v>0</v>
      </c>
      <c r="K421" s="188">
        <f t="shared" si="19"/>
        <v>0</v>
      </c>
    </row>
    <row r="422" spans="1:11" x14ac:dyDescent="0.2">
      <c r="A422" s="184"/>
      <c r="B422" s="184"/>
      <c r="C422" s="184"/>
      <c r="D422" s="647"/>
      <c r="E422" s="185" t="s">
        <v>141</v>
      </c>
      <c r="F422" s="186">
        <v>0</v>
      </c>
      <c r="G422" s="186">
        <v>0</v>
      </c>
      <c r="H422" s="186">
        <v>0</v>
      </c>
      <c r="I422" s="189">
        <f t="shared" si="18"/>
        <v>0</v>
      </c>
      <c r="J422" s="20">
        <v>0</v>
      </c>
      <c r="K422" s="188">
        <f t="shared" si="19"/>
        <v>0</v>
      </c>
    </row>
    <row r="423" spans="1:11" x14ac:dyDescent="0.2">
      <c r="A423" s="184"/>
      <c r="B423" s="184"/>
      <c r="C423" s="184"/>
      <c r="D423" s="647"/>
      <c r="E423" s="185" t="s">
        <v>141</v>
      </c>
      <c r="F423" s="186">
        <v>0</v>
      </c>
      <c r="G423" s="186">
        <v>0</v>
      </c>
      <c r="H423" s="186">
        <v>0</v>
      </c>
      <c r="I423" s="189">
        <f t="shared" si="18"/>
        <v>0</v>
      </c>
      <c r="J423" s="20">
        <v>0</v>
      </c>
      <c r="K423" s="188">
        <f t="shared" si="19"/>
        <v>0</v>
      </c>
    </row>
    <row r="424" spans="1:11" x14ac:dyDescent="0.2">
      <c r="A424" s="184"/>
      <c r="B424" s="184"/>
      <c r="C424" s="184"/>
      <c r="D424" s="647"/>
      <c r="E424" s="185" t="s">
        <v>141</v>
      </c>
      <c r="F424" s="186">
        <v>0</v>
      </c>
      <c r="G424" s="186">
        <v>0</v>
      </c>
      <c r="H424" s="186">
        <v>0</v>
      </c>
      <c r="I424" s="189">
        <f t="shared" si="18"/>
        <v>0</v>
      </c>
      <c r="J424" s="20">
        <v>0</v>
      </c>
      <c r="K424" s="188">
        <f t="shared" si="19"/>
        <v>0</v>
      </c>
    </row>
    <row r="425" spans="1:11" x14ac:dyDescent="0.2">
      <c r="A425" s="184"/>
      <c r="B425" s="184"/>
      <c r="C425" s="184"/>
      <c r="D425" s="647"/>
      <c r="E425" s="185" t="s">
        <v>141</v>
      </c>
      <c r="F425" s="186">
        <v>0</v>
      </c>
      <c r="G425" s="186">
        <v>0</v>
      </c>
      <c r="H425" s="186">
        <v>0</v>
      </c>
      <c r="I425" s="189">
        <f t="shared" si="18"/>
        <v>0</v>
      </c>
      <c r="J425" s="20">
        <v>0</v>
      </c>
      <c r="K425" s="188">
        <f t="shared" si="19"/>
        <v>0</v>
      </c>
    </row>
    <row r="426" spans="1:11" x14ac:dyDescent="0.2">
      <c r="A426" s="184"/>
      <c r="B426" s="184"/>
      <c r="C426" s="184"/>
      <c r="D426" s="647"/>
      <c r="E426" s="185" t="s">
        <v>141</v>
      </c>
      <c r="F426" s="186">
        <v>0</v>
      </c>
      <c r="G426" s="186">
        <v>0</v>
      </c>
      <c r="H426" s="186">
        <v>0</v>
      </c>
      <c r="I426" s="189">
        <f t="shared" si="18"/>
        <v>0</v>
      </c>
      <c r="J426" s="20">
        <v>0</v>
      </c>
      <c r="K426" s="188">
        <f t="shared" si="19"/>
        <v>0</v>
      </c>
    </row>
    <row r="427" spans="1:11" x14ac:dyDescent="0.2">
      <c r="A427" s="184"/>
      <c r="B427" s="184"/>
      <c r="C427" s="184"/>
      <c r="D427" s="647"/>
      <c r="E427" s="185" t="s">
        <v>141</v>
      </c>
      <c r="F427" s="186">
        <v>0</v>
      </c>
      <c r="G427" s="186">
        <v>0</v>
      </c>
      <c r="H427" s="186">
        <v>0</v>
      </c>
      <c r="I427" s="189">
        <f t="shared" si="18"/>
        <v>0</v>
      </c>
      <c r="J427" s="20">
        <v>0</v>
      </c>
      <c r="K427" s="188">
        <f t="shared" si="19"/>
        <v>0</v>
      </c>
    </row>
    <row r="428" spans="1:11" x14ac:dyDescent="0.2">
      <c r="A428" s="184"/>
      <c r="B428" s="184"/>
      <c r="C428" s="184"/>
      <c r="D428" s="647"/>
      <c r="E428" s="185" t="s">
        <v>141</v>
      </c>
      <c r="F428" s="186">
        <v>0</v>
      </c>
      <c r="G428" s="186">
        <v>0</v>
      </c>
      <c r="H428" s="186">
        <v>0</v>
      </c>
      <c r="I428" s="189">
        <f t="shared" si="18"/>
        <v>0</v>
      </c>
      <c r="J428" s="20">
        <v>0</v>
      </c>
      <c r="K428" s="188">
        <f t="shared" si="19"/>
        <v>0</v>
      </c>
    </row>
    <row r="429" spans="1:11" x14ac:dyDescent="0.2">
      <c r="A429" s="184"/>
      <c r="B429" s="184"/>
      <c r="C429" s="184"/>
      <c r="D429" s="647"/>
      <c r="E429" s="185" t="s">
        <v>141</v>
      </c>
      <c r="F429" s="186">
        <v>0</v>
      </c>
      <c r="G429" s="186">
        <v>0</v>
      </c>
      <c r="H429" s="186">
        <v>0</v>
      </c>
      <c r="I429" s="189">
        <f t="shared" si="18"/>
        <v>0</v>
      </c>
      <c r="J429" s="20">
        <v>0</v>
      </c>
      <c r="K429" s="188">
        <f t="shared" si="19"/>
        <v>0</v>
      </c>
    </row>
    <row r="430" spans="1:11" x14ac:dyDescent="0.2">
      <c r="A430" s="184"/>
      <c r="B430" s="184"/>
      <c r="C430" s="184"/>
      <c r="D430" s="647"/>
      <c r="E430" s="185" t="s">
        <v>141</v>
      </c>
      <c r="F430" s="186">
        <v>0</v>
      </c>
      <c r="G430" s="186">
        <v>0</v>
      </c>
      <c r="H430" s="186">
        <v>0</v>
      </c>
      <c r="I430" s="189">
        <f t="shared" si="18"/>
        <v>0</v>
      </c>
      <c r="J430" s="20">
        <v>0</v>
      </c>
      <c r="K430" s="188">
        <f t="shared" si="19"/>
        <v>0</v>
      </c>
    </row>
    <row r="431" spans="1:11" x14ac:dyDescent="0.2">
      <c r="A431" s="184"/>
      <c r="B431" s="184"/>
      <c r="C431" s="184"/>
      <c r="D431" s="647"/>
      <c r="E431" s="185" t="s">
        <v>141</v>
      </c>
      <c r="F431" s="186">
        <v>0</v>
      </c>
      <c r="G431" s="186">
        <v>0</v>
      </c>
      <c r="H431" s="186">
        <v>0</v>
      </c>
      <c r="I431" s="189">
        <f t="shared" si="18"/>
        <v>0</v>
      </c>
      <c r="J431" s="20">
        <v>0</v>
      </c>
      <c r="K431" s="188">
        <f t="shared" si="19"/>
        <v>0</v>
      </c>
    </row>
    <row r="432" spans="1:11" x14ac:dyDescent="0.2">
      <c r="A432" s="184"/>
      <c r="B432" s="184"/>
      <c r="C432" s="184"/>
      <c r="D432" s="647"/>
      <c r="E432" s="185" t="s">
        <v>141</v>
      </c>
      <c r="F432" s="186">
        <v>0</v>
      </c>
      <c r="G432" s="186">
        <v>0</v>
      </c>
      <c r="H432" s="186">
        <v>0</v>
      </c>
      <c r="I432" s="189">
        <f t="shared" si="18"/>
        <v>0</v>
      </c>
      <c r="J432" s="20">
        <v>0</v>
      </c>
      <c r="K432" s="188">
        <f t="shared" si="19"/>
        <v>0</v>
      </c>
    </row>
    <row r="433" spans="1:11" x14ac:dyDescent="0.2">
      <c r="A433" s="184"/>
      <c r="B433" s="184"/>
      <c r="C433" s="184"/>
      <c r="D433" s="647"/>
      <c r="E433" s="185" t="s">
        <v>141</v>
      </c>
      <c r="F433" s="186">
        <v>0</v>
      </c>
      <c r="G433" s="186">
        <v>0</v>
      </c>
      <c r="H433" s="186">
        <v>0</v>
      </c>
      <c r="I433" s="189">
        <f t="shared" si="18"/>
        <v>0</v>
      </c>
      <c r="J433" s="20">
        <v>0</v>
      </c>
      <c r="K433" s="188">
        <f t="shared" si="19"/>
        <v>0</v>
      </c>
    </row>
    <row r="434" spans="1:11" x14ac:dyDescent="0.2">
      <c r="A434" s="184"/>
      <c r="B434" s="184"/>
      <c r="C434" s="184"/>
      <c r="D434" s="647"/>
      <c r="E434" s="185" t="s">
        <v>141</v>
      </c>
      <c r="F434" s="186">
        <v>0</v>
      </c>
      <c r="G434" s="186">
        <v>0</v>
      </c>
      <c r="H434" s="186">
        <v>0</v>
      </c>
      <c r="I434" s="189">
        <f t="shared" si="18"/>
        <v>0</v>
      </c>
      <c r="J434" s="20">
        <v>0</v>
      </c>
      <c r="K434" s="188">
        <f t="shared" si="19"/>
        <v>0</v>
      </c>
    </row>
    <row r="435" spans="1:11" x14ac:dyDescent="0.2">
      <c r="A435" s="184"/>
      <c r="B435" s="184"/>
      <c r="C435" s="184"/>
      <c r="D435" s="647"/>
      <c r="E435" s="185" t="s">
        <v>141</v>
      </c>
      <c r="F435" s="186">
        <v>0</v>
      </c>
      <c r="G435" s="186">
        <v>0</v>
      </c>
      <c r="H435" s="186">
        <v>0</v>
      </c>
      <c r="I435" s="189">
        <f t="shared" si="18"/>
        <v>0</v>
      </c>
      <c r="J435" s="20">
        <v>0</v>
      </c>
      <c r="K435" s="188">
        <f t="shared" si="19"/>
        <v>0</v>
      </c>
    </row>
    <row r="436" spans="1:11" x14ac:dyDescent="0.2">
      <c r="A436" s="184"/>
      <c r="B436" s="184"/>
      <c r="C436" s="184"/>
      <c r="D436" s="647"/>
      <c r="E436" s="185" t="s">
        <v>141</v>
      </c>
      <c r="F436" s="186">
        <v>0</v>
      </c>
      <c r="G436" s="186">
        <v>0</v>
      </c>
      <c r="H436" s="186">
        <v>0</v>
      </c>
      <c r="I436" s="189">
        <f t="shared" si="18"/>
        <v>0</v>
      </c>
      <c r="J436" s="20">
        <v>0</v>
      </c>
      <c r="K436" s="188">
        <f t="shared" si="19"/>
        <v>0</v>
      </c>
    </row>
    <row r="437" spans="1:11" x14ac:dyDescent="0.2">
      <c r="A437" s="184"/>
      <c r="B437" s="184"/>
      <c r="C437" s="184"/>
      <c r="D437" s="647"/>
      <c r="E437" s="185" t="s">
        <v>141</v>
      </c>
      <c r="F437" s="186">
        <v>0</v>
      </c>
      <c r="G437" s="186">
        <v>0</v>
      </c>
      <c r="H437" s="186">
        <v>0</v>
      </c>
      <c r="I437" s="189">
        <f t="shared" si="18"/>
        <v>0</v>
      </c>
      <c r="J437" s="20">
        <v>0</v>
      </c>
      <c r="K437" s="188">
        <f t="shared" si="19"/>
        <v>0</v>
      </c>
    </row>
    <row r="438" spans="1:11" x14ac:dyDescent="0.2">
      <c r="A438" s="184"/>
      <c r="B438" s="184"/>
      <c r="C438" s="184"/>
      <c r="D438" s="647"/>
      <c r="E438" s="185" t="s">
        <v>141</v>
      </c>
      <c r="F438" s="186">
        <v>0</v>
      </c>
      <c r="G438" s="186">
        <v>0</v>
      </c>
      <c r="H438" s="186">
        <v>0</v>
      </c>
      <c r="I438" s="189">
        <f t="shared" si="18"/>
        <v>0</v>
      </c>
      <c r="J438" s="20">
        <v>0</v>
      </c>
      <c r="K438" s="188">
        <f t="shared" si="19"/>
        <v>0</v>
      </c>
    </row>
    <row r="439" spans="1:11" x14ac:dyDescent="0.2">
      <c r="A439" s="184"/>
      <c r="B439" s="184"/>
      <c r="C439" s="184"/>
      <c r="D439" s="647"/>
      <c r="E439" s="185" t="s">
        <v>141</v>
      </c>
      <c r="F439" s="186">
        <v>0</v>
      </c>
      <c r="G439" s="186">
        <v>0</v>
      </c>
      <c r="H439" s="186">
        <v>0</v>
      </c>
      <c r="I439" s="189">
        <f t="shared" si="18"/>
        <v>0</v>
      </c>
      <c r="J439" s="20">
        <v>0</v>
      </c>
      <c r="K439" s="188">
        <f t="shared" si="19"/>
        <v>0</v>
      </c>
    </row>
    <row r="440" spans="1:11" x14ac:dyDescent="0.2">
      <c r="A440" s="184"/>
      <c r="B440" s="184"/>
      <c r="C440" s="184"/>
      <c r="D440" s="647"/>
      <c r="E440" s="185" t="s">
        <v>141</v>
      </c>
      <c r="F440" s="186">
        <v>0</v>
      </c>
      <c r="G440" s="186">
        <v>0</v>
      </c>
      <c r="H440" s="186">
        <v>0</v>
      </c>
      <c r="I440" s="189">
        <f t="shared" si="18"/>
        <v>0</v>
      </c>
      <c r="J440" s="20">
        <v>0</v>
      </c>
      <c r="K440" s="188">
        <f t="shared" si="19"/>
        <v>0</v>
      </c>
    </row>
    <row r="441" spans="1:11" x14ac:dyDescent="0.2">
      <c r="A441" s="184"/>
      <c r="B441" s="184"/>
      <c r="C441" s="184"/>
      <c r="D441" s="647"/>
      <c r="E441" s="185" t="s">
        <v>141</v>
      </c>
      <c r="F441" s="186">
        <v>0</v>
      </c>
      <c r="G441" s="186">
        <v>0</v>
      </c>
      <c r="H441" s="186">
        <v>0</v>
      </c>
      <c r="I441" s="189">
        <f t="shared" si="18"/>
        <v>0</v>
      </c>
      <c r="J441" s="20">
        <v>0</v>
      </c>
      <c r="K441" s="188">
        <f t="shared" si="19"/>
        <v>0</v>
      </c>
    </row>
    <row r="442" spans="1:11" x14ac:dyDescent="0.2">
      <c r="A442" s="184"/>
      <c r="B442" s="184"/>
      <c r="C442" s="184"/>
      <c r="D442" s="647"/>
      <c r="E442" s="185" t="s">
        <v>141</v>
      </c>
      <c r="F442" s="186">
        <v>0</v>
      </c>
      <c r="G442" s="186">
        <v>0</v>
      </c>
      <c r="H442" s="186">
        <v>0</v>
      </c>
      <c r="I442" s="189">
        <f t="shared" si="18"/>
        <v>0</v>
      </c>
      <c r="J442" s="20">
        <v>0</v>
      </c>
      <c r="K442" s="188">
        <f t="shared" si="19"/>
        <v>0</v>
      </c>
    </row>
    <row r="443" spans="1:11" x14ac:dyDescent="0.2">
      <c r="A443" s="184"/>
      <c r="B443" s="184"/>
      <c r="C443" s="184"/>
      <c r="D443" s="647"/>
      <c r="E443" s="185" t="s">
        <v>141</v>
      </c>
      <c r="F443" s="186">
        <v>0</v>
      </c>
      <c r="G443" s="186">
        <v>0</v>
      </c>
      <c r="H443" s="186">
        <v>0</v>
      </c>
      <c r="I443" s="189">
        <f t="shared" si="18"/>
        <v>0</v>
      </c>
      <c r="J443" s="20">
        <v>0</v>
      </c>
      <c r="K443" s="188">
        <f t="shared" si="19"/>
        <v>0</v>
      </c>
    </row>
    <row r="444" spans="1:11" x14ac:dyDescent="0.2">
      <c r="A444" s="184"/>
      <c r="B444" s="184"/>
      <c r="C444" s="184"/>
      <c r="D444" s="647"/>
      <c r="E444" s="185" t="s">
        <v>141</v>
      </c>
      <c r="F444" s="186">
        <v>0</v>
      </c>
      <c r="G444" s="186">
        <v>0</v>
      </c>
      <c r="H444" s="186">
        <v>0</v>
      </c>
      <c r="I444" s="189">
        <f t="shared" si="18"/>
        <v>0</v>
      </c>
      <c r="J444" s="20">
        <v>0</v>
      </c>
      <c r="K444" s="188">
        <f t="shared" si="19"/>
        <v>0</v>
      </c>
    </row>
    <row r="445" spans="1:11" x14ac:dyDescent="0.2">
      <c r="A445" s="184"/>
      <c r="B445" s="184"/>
      <c r="C445" s="184"/>
      <c r="D445" s="647"/>
      <c r="E445" s="185" t="s">
        <v>141</v>
      </c>
      <c r="F445" s="186">
        <v>0</v>
      </c>
      <c r="G445" s="186">
        <v>0</v>
      </c>
      <c r="H445" s="186">
        <v>0</v>
      </c>
      <c r="I445" s="189">
        <f t="shared" si="18"/>
        <v>0</v>
      </c>
      <c r="J445" s="20">
        <v>0</v>
      </c>
      <c r="K445" s="188">
        <f t="shared" si="19"/>
        <v>0</v>
      </c>
    </row>
    <row r="446" spans="1:11" x14ac:dyDescent="0.2">
      <c r="A446" s="184"/>
      <c r="B446" s="184"/>
      <c r="C446" s="184"/>
      <c r="D446" s="647"/>
      <c r="E446" s="185" t="s">
        <v>141</v>
      </c>
      <c r="F446" s="186">
        <v>0</v>
      </c>
      <c r="G446" s="186">
        <v>0</v>
      </c>
      <c r="H446" s="186">
        <v>0</v>
      </c>
      <c r="I446" s="189">
        <f t="shared" si="18"/>
        <v>0</v>
      </c>
      <c r="J446" s="20">
        <v>0</v>
      </c>
      <c r="K446" s="188">
        <f t="shared" si="19"/>
        <v>0</v>
      </c>
    </row>
    <row r="447" spans="1:11" x14ac:dyDescent="0.2">
      <c r="A447" s="184"/>
      <c r="B447" s="184"/>
      <c r="C447" s="184"/>
      <c r="D447" s="647"/>
      <c r="E447" s="185" t="s">
        <v>141</v>
      </c>
      <c r="F447" s="186">
        <v>0</v>
      </c>
      <c r="G447" s="186">
        <v>0</v>
      </c>
      <c r="H447" s="186">
        <v>0</v>
      </c>
      <c r="I447" s="189">
        <f t="shared" si="18"/>
        <v>0</v>
      </c>
      <c r="J447" s="20">
        <v>0</v>
      </c>
      <c r="K447" s="188">
        <f t="shared" si="19"/>
        <v>0</v>
      </c>
    </row>
    <row r="448" spans="1:11" x14ac:dyDescent="0.2">
      <c r="A448" s="184"/>
      <c r="B448" s="184"/>
      <c r="C448" s="184"/>
      <c r="D448" s="647"/>
      <c r="E448" s="185" t="s">
        <v>141</v>
      </c>
      <c r="F448" s="186">
        <v>0</v>
      </c>
      <c r="G448" s="186">
        <v>0</v>
      </c>
      <c r="H448" s="186">
        <v>0</v>
      </c>
      <c r="I448" s="189">
        <f t="shared" si="18"/>
        <v>0</v>
      </c>
      <c r="J448" s="20">
        <v>0</v>
      </c>
      <c r="K448" s="188">
        <f t="shared" si="19"/>
        <v>0</v>
      </c>
    </row>
    <row r="449" spans="1:11" x14ac:dyDescent="0.2">
      <c r="A449" s="184"/>
      <c r="B449" s="184"/>
      <c r="C449" s="184"/>
      <c r="D449" s="647"/>
      <c r="E449" s="185" t="s">
        <v>141</v>
      </c>
      <c r="F449" s="186">
        <v>0</v>
      </c>
      <c r="G449" s="186">
        <v>0</v>
      </c>
      <c r="H449" s="186">
        <v>0</v>
      </c>
      <c r="I449" s="189">
        <f t="shared" si="18"/>
        <v>0</v>
      </c>
      <c r="J449" s="20">
        <v>0</v>
      </c>
      <c r="K449" s="188">
        <f t="shared" si="19"/>
        <v>0</v>
      </c>
    </row>
    <row r="450" spans="1:11" x14ac:dyDescent="0.2">
      <c r="A450" s="184"/>
      <c r="B450" s="184"/>
      <c r="C450" s="184"/>
      <c r="D450" s="647"/>
      <c r="E450" s="185" t="s">
        <v>141</v>
      </c>
      <c r="F450" s="186">
        <v>0</v>
      </c>
      <c r="G450" s="186">
        <v>0</v>
      </c>
      <c r="H450" s="186">
        <v>0</v>
      </c>
      <c r="I450" s="189">
        <f t="shared" ref="I450:I498" si="20">+F450+G450-H450</f>
        <v>0</v>
      </c>
      <c r="J450" s="20">
        <v>0</v>
      </c>
      <c r="K450" s="188">
        <f t="shared" ref="K450:K498" si="21">+I450+J450</f>
        <v>0</v>
      </c>
    </row>
    <row r="451" spans="1:11" x14ac:dyDescent="0.2">
      <c r="A451" s="184"/>
      <c r="B451" s="184"/>
      <c r="C451" s="184"/>
      <c r="D451" s="647"/>
      <c r="E451" s="185" t="s">
        <v>141</v>
      </c>
      <c r="F451" s="186">
        <v>0</v>
      </c>
      <c r="G451" s="186">
        <v>0</v>
      </c>
      <c r="H451" s="186">
        <v>0</v>
      </c>
      <c r="I451" s="189">
        <f t="shared" si="20"/>
        <v>0</v>
      </c>
      <c r="J451" s="20">
        <v>0</v>
      </c>
      <c r="K451" s="188">
        <f t="shared" si="21"/>
        <v>0</v>
      </c>
    </row>
    <row r="452" spans="1:11" x14ac:dyDescent="0.2">
      <c r="A452" s="184"/>
      <c r="B452" s="184"/>
      <c r="C452" s="184"/>
      <c r="D452" s="647"/>
      <c r="E452" s="185" t="s">
        <v>141</v>
      </c>
      <c r="F452" s="186">
        <v>0</v>
      </c>
      <c r="G452" s="186">
        <v>0</v>
      </c>
      <c r="H452" s="186">
        <v>0</v>
      </c>
      <c r="I452" s="189">
        <f t="shared" si="20"/>
        <v>0</v>
      </c>
      <c r="J452" s="20">
        <v>0</v>
      </c>
      <c r="K452" s="188">
        <f t="shared" si="21"/>
        <v>0</v>
      </c>
    </row>
    <row r="453" spans="1:11" x14ac:dyDescent="0.2">
      <c r="A453" s="184"/>
      <c r="B453" s="184"/>
      <c r="C453" s="184"/>
      <c r="D453" s="647"/>
      <c r="E453" s="185" t="s">
        <v>141</v>
      </c>
      <c r="F453" s="186">
        <v>0</v>
      </c>
      <c r="G453" s="186">
        <v>0</v>
      </c>
      <c r="H453" s="186">
        <v>0</v>
      </c>
      <c r="I453" s="189">
        <f t="shared" si="20"/>
        <v>0</v>
      </c>
      <c r="J453" s="20">
        <v>0</v>
      </c>
      <c r="K453" s="188">
        <f t="shared" si="21"/>
        <v>0</v>
      </c>
    </row>
    <row r="454" spans="1:11" x14ac:dyDescent="0.2">
      <c r="A454" s="184"/>
      <c r="B454" s="184"/>
      <c r="C454" s="184"/>
      <c r="D454" s="647"/>
      <c r="E454" s="185" t="s">
        <v>141</v>
      </c>
      <c r="F454" s="186">
        <v>0</v>
      </c>
      <c r="G454" s="186">
        <v>0</v>
      </c>
      <c r="H454" s="186">
        <v>0</v>
      </c>
      <c r="I454" s="189">
        <f t="shared" si="20"/>
        <v>0</v>
      </c>
      <c r="J454" s="20">
        <v>0</v>
      </c>
      <c r="K454" s="188">
        <f t="shared" si="21"/>
        <v>0</v>
      </c>
    </row>
    <row r="455" spans="1:11" x14ac:dyDescent="0.2">
      <c r="A455" s="184"/>
      <c r="B455" s="184"/>
      <c r="C455" s="184"/>
      <c r="D455" s="647"/>
      <c r="E455" s="185" t="s">
        <v>141</v>
      </c>
      <c r="F455" s="186">
        <v>0</v>
      </c>
      <c r="G455" s="186">
        <v>0</v>
      </c>
      <c r="H455" s="186">
        <v>0</v>
      </c>
      <c r="I455" s="189">
        <f t="shared" si="20"/>
        <v>0</v>
      </c>
      <c r="J455" s="20">
        <v>0</v>
      </c>
      <c r="K455" s="188">
        <f t="shared" si="21"/>
        <v>0</v>
      </c>
    </row>
    <row r="456" spans="1:11" x14ac:dyDescent="0.2">
      <c r="A456" s="184"/>
      <c r="B456" s="184"/>
      <c r="C456" s="184"/>
      <c r="D456" s="647"/>
      <c r="E456" s="185" t="s">
        <v>141</v>
      </c>
      <c r="F456" s="186">
        <v>0</v>
      </c>
      <c r="G456" s="186">
        <v>0</v>
      </c>
      <c r="H456" s="186">
        <v>0</v>
      </c>
      <c r="I456" s="189">
        <f t="shared" si="20"/>
        <v>0</v>
      </c>
      <c r="J456" s="20">
        <v>0</v>
      </c>
      <c r="K456" s="188">
        <f t="shared" si="21"/>
        <v>0</v>
      </c>
    </row>
    <row r="457" spans="1:11" x14ac:dyDescent="0.2">
      <c r="A457" s="184"/>
      <c r="B457" s="184"/>
      <c r="C457" s="184"/>
      <c r="D457" s="647"/>
      <c r="E457" s="185" t="s">
        <v>141</v>
      </c>
      <c r="F457" s="186">
        <v>0</v>
      </c>
      <c r="G457" s="186">
        <v>0</v>
      </c>
      <c r="H457" s="186">
        <v>0</v>
      </c>
      <c r="I457" s="189">
        <f t="shared" si="20"/>
        <v>0</v>
      </c>
      <c r="J457" s="20">
        <v>0</v>
      </c>
      <c r="K457" s="188">
        <f t="shared" si="21"/>
        <v>0</v>
      </c>
    </row>
    <row r="458" spans="1:11" x14ac:dyDescent="0.2">
      <c r="A458" s="184"/>
      <c r="B458" s="184"/>
      <c r="C458" s="184"/>
      <c r="D458" s="647"/>
      <c r="E458" s="185" t="s">
        <v>141</v>
      </c>
      <c r="F458" s="186">
        <v>0</v>
      </c>
      <c r="G458" s="186">
        <v>0</v>
      </c>
      <c r="H458" s="186">
        <v>0</v>
      </c>
      <c r="I458" s="189">
        <f t="shared" si="20"/>
        <v>0</v>
      </c>
      <c r="J458" s="20">
        <v>0</v>
      </c>
      <c r="K458" s="188">
        <f t="shared" si="21"/>
        <v>0</v>
      </c>
    </row>
    <row r="459" spans="1:11" x14ac:dyDescent="0.2">
      <c r="A459" s="184"/>
      <c r="B459" s="184"/>
      <c r="C459" s="184"/>
      <c r="D459" s="647"/>
      <c r="E459" s="185" t="s">
        <v>141</v>
      </c>
      <c r="F459" s="186">
        <v>0</v>
      </c>
      <c r="G459" s="186">
        <v>0</v>
      </c>
      <c r="H459" s="186">
        <v>0</v>
      </c>
      <c r="I459" s="189">
        <f t="shared" si="20"/>
        <v>0</v>
      </c>
      <c r="J459" s="20">
        <v>0</v>
      </c>
      <c r="K459" s="188">
        <f t="shared" si="21"/>
        <v>0</v>
      </c>
    </row>
    <row r="460" spans="1:11" x14ac:dyDescent="0.2">
      <c r="A460" s="184"/>
      <c r="B460" s="184"/>
      <c r="C460" s="184"/>
      <c r="D460" s="647"/>
      <c r="E460" s="185" t="s">
        <v>141</v>
      </c>
      <c r="F460" s="186">
        <v>0</v>
      </c>
      <c r="G460" s="186">
        <v>0</v>
      </c>
      <c r="H460" s="186">
        <v>0</v>
      </c>
      <c r="I460" s="189">
        <f t="shared" si="20"/>
        <v>0</v>
      </c>
      <c r="J460" s="20">
        <v>0</v>
      </c>
      <c r="K460" s="188">
        <f t="shared" si="21"/>
        <v>0</v>
      </c>
    </row>
    <row r="461" spans="1:11" x14ac:dyDescent="0.2">
      <c r="A461" s="184"/>
      <c r="B461" s="184"/>
      <c r="C461" s="184"/>
      <c r="D461" s="647"/>
      <c r="E461" s="185" t="s">
        <v>141</v>
      </c>
      <c r="F461" s="186">
        <v>0</v>
      </c>
      <c r="G461" s="186">
        <v>0</v>
      </c>
      <c r="H461" s="186">
        <v>0</v>
      </c>
      <c r="I461" s="189">
        <f t="shared" si="20"/>
        <v>0</v>
      </c>
      <c r="J461" s="20">
        <v>0</v>
      </c>
      <c r="K461" s="188">
        <f t="shared" si="21"/>
        <v>0</v>
      </c>
    </row>
    <row r="462" spans="1:11" x14ac:dyDescent="0.2">
      <c r="A462" s="184"/>
      <c r="B462" s="184"/>
      <c r="C462" s="184"/>
      <c r="D462" s="647"/>
      <c r="E462" s="185" t="s">
        <v>141</v>
      </c>
      <c r="F462" s="186">
        <v>0</v>
      </c>
      <c r="G462" s="186">
        <v>0</v>
      </c>
      <c r="H462" s="186">
        <v>0</v>
      </c>
      <c r="I462" s="189">
        <f t="shared" si="20"/>
        <v>0</v>
      </c>
      <c r="J462" s="20">
        <v>0</v>
      </c>
      <c r="K462" s="188">
        <f t="shared" si="21"/>
        <v>0</v>
      </c>
    </row>
    <row r="463" spans="1:11" x14ac:dyDescent="0.2">
      <c r="A463" s="184"/>
      <c r="B463" s="184"/>
      <c r="C463" s="184"/>
      <c r="D463" s="647"/>
      <c r="E463" s="185" t="s">
        <v>141</v>
      </c>
      <c r="F463" s="186">
        <v>0</v>
      </c>
      <c r="G463" s="186">
        <v>0</v>
      </c>
      <c r="H463" s="186">
        <v>0</v>
      </c>
      <c r="I463" s="189">
        <f t="shared" si="20"/>
        <v>0</v>
      </c>
      <c r="J463" s="20">
        <v>0</v>
      </c>
      <c r="K463" s="188">
        <f t="shared" si="21"/>
        <v>0</v>
      </c>
    </row>
    <row r="464" spans="1:11" x14ac:dyDescent="0.2">
      <c r="A464" s="184"/>
      <c r="B464" s="184"/>
      <c r="C464" s="184"/>
      <c r="D464" s="647"/>
      <c r="E464" s="185" t="s">
        <v>141</v>
      </c>
      <c r="F464" s="186">
        <v>0</v>
      </c>
      <c r="G464" s="186">
        <v>0</v>
      </c>
      <c r="H464" s="186">
        <v>0</v>
      </c>
      <c r="I464" s="189">
        <f t="shared" si="20"/>
        <v>0</v>
      </c>
      <c r="J464" s="20">
        <v>0</v>
      </c>
      <c r="K464" s="188">
        <f t="shared" si="21"/>
        <v>0</v>
      </c>
    </row>
    <row r="465" spans="1:11" x14ac:dyDescent="0.2">
      <c r="A465" s="184"/>
      <c r="B465" s="184"/>
      <c r="C465" s="184"/>
      <c r="D465" s="647"/>
      <c r="E465" s="185" t="s">
        <v>141</v>
      </c>
      <c r="F465" s="186">
        <v>0</v>
      </c>
      <c r="G465" s="186">
        <v>0</v>
      </c>
      <c r="H465" s="186">
        <v>0</v>
      </c>
      <c r="I465" s="189">
        <f t="shared" si="20"/>
        <v>0</v>
      </c>
      <c r="J465" s="20">
        <v>0</v>
      </c>
      <c r="K465" s="188">
        <f t="shared" si="21"/>
        <v>0</v>
      </c>
    </row>
    <row r="466" spans="1:11" x14ac:dyDescent="0.2">
      <c r="A466" s="184"/>
      <c r="B466" s="184"/>
      <c r="C466" s="184"/>
      <c r="D466" s="647"/>
      <c r="E466" s="185" t="s">
        <v>141</v>
      </c>
      <c r="F466" s="186">
        <v>0</v>
      </c>
      <c r="G466" s="186">
        <v>0</v>
      </c>
      <c r="H466" s="186">
        <v>0</v>
      </c>
      <c r="I466" s="189">
        <f t="shared" si="20"/>
        <v>0</v>
      </c>
      <c r="J466" s="20">
        <v>0</v>
      </c>
      <c r="K466" s="188">
        <f t="shared" si="21"/>
        <v>0</v>
      </c>
    </row>
    <row r="467" spans="1:11" x14ac:dyDescent="0.2">
      <c r="A467" s="184"/>
      <c r="B467" s="184"/>
      <c r="C467" s="184"/>
      <c r="D467" s="647"/>
      <c r="E467" s="185" t="s">
        <v>141</v>
      </c>
      <c r="F467" s="186">
        <v>0</v>
      </c>
      <c r="G467" s="186">
        <v>0</v>
      </c>
      <c r="H467" s="186">
        <v>0</v>
      </c>
      <c r="I467" s="189">
        <f t="shared" si="20"/>
        <v>0</v>
      </c>
      <c r="J467" s="20">
        <v>0</v>
      </c>
      <c r="K467" s="188">
        <f t="shared" si="21"/>
        <v>0</v>
      </c>
    </row>
    <row r="468" spans="1:11" x14ac:dyDescent="0.2">
      <c r="A468" s="184"/>
      <c r="B468" s="184"/>
      <c r="C468" s="184"/>
      <c r="D468" s="647"/>
      <c r="E468" s="185" t="s">
        <v>141</v>
      </c>
      <c r="F468" s="186">
        <v>0</v>
      </c>
      <c r="G468" s="186">
        <v>0</v>
      </c>
      <c r="H468" s="186">
        <v>0</v>
      </c>
      <c r="I468" s="189">
        <f t="shared" si="20"/>
        <v>0</v>
      </c>
      <c r="J468" s="20">
        <v>0</v>
      </c>
      <c r="K468" s="188">
        <f t="shared" si="21"/>
        <v>0</v>
      </c>
    </row>
    <row r="469" spans="1:11" x14ac:dyDescent="0.2">
      <c r="A469" s="184"/>
      <c r="B469" s="184"/>
      <c r="C469" s="184"/>
      <c r="D469" s="647"/>
      <c r="E469" s="185" t="s">
        <v>141</v>
      </c>
      <c r="F469" s="186">
        <v>0</v>
      </c>
      <c r="G469" s="186">
        <v>0</v>
      </c>
      <c r="H469" s="186">
        <v>0</v>
      </c>
      <c r="I469" s="189">
        <f t="shared" si="20"/>
        <v>0</v>
      </c>
      <c r="J469" s="20">
        <v>0</v>
      </c>
      <c r="K469" s="188">
        <f t="shared" si="21"/>
        <v>0</v>
      </c>
    </row>
    <row r="470" spans="1:11" x14ac:dyDescent="0.2">
      <c r="A470" s="184"/>
      <c r="B470" s="184"/>
      <c r="C470" s="184"/>
      <c r="D470" s="647"/>
      <c r="E470" s="185" t="s">
        <v>141</v>
      </c>
      <c r="F470" s="186">
        <v>0</v>
      </c>
      <c r="G470" s="186">
        <v>0</v>
      </c>
      <c r="H470" s="186">
        <v>0</v>
      </c>
      <c r="I470" s="189">
        <f t="shared" si="20"/>
        <v>0</v>
      </c>
      <c r="J470" s="20">
        <v>0</v>
      </c>
      <c r="K470" s="188">
        <f t="shared" si="21"/>
        <v>0</v>
      </c>
    </row>
    <row r="471" spans="1:11" x14ac:dyDescent="0.2">
      <c r="A471" s="184"/>
      <c r="B471" s="184"/>
      <c r="C471" s="184"/>
      <c r="D471" s="647"/>
      <c r="E471" s="185" t="s">
        <v>141</v>
      </c>
      <c r="F471" s="186">
        <v>0</v>
      </c>
      <c r="G471" s="186">
        <v>0</v>
      </c>
      <c r="H471" s="186">
        <v>0</v>
      </c>
      <c r="I471" s="189">
        <f t="shared" si="20"/>
        <v>0</v>
      </c>
      <c r="J471" s="20">
        <v>0</v>
      </c>
      <c r="K471" s="188">
        <f t="shared" si="21"/>
        <v>0</v>
      </c>
    </row>
    <row r="472" spans="1:11" x14ac:dyDescent="0.2">
      <c r="A472" s="184"/>
      <c r="B472" s="184"/>
      <c r="C472" s="184"/>
      <c r="D472" s="647"/>
      <c r="E472" s="185" t="s">
        <v>141</v>
      </c>
      <c r="F472" s="186">
        <v>0</v>
      </c>
      <c r="G472" s="186">
        <v>0</v>
      </c>
      <c r="H472" s="186">
        <v>0</v>
      </c>
      <c r="I472" s="189">
        <f t="shared" si="20"/>
        <v>0</v>
      </c>
      <c r="J472" s="20">
        <v>0</v>
      </c>
      <c r="K472" s="188">
        <f t="shared" si="21"/>
        <v>0</v>
      </c>
    </row>
    <row r="473" spans="1:11" x14ac:dyDescent="0.2">
      <c r="A473" s="184"/>
      <c r="B473" s="184"/>
      <c r="C473" s="184"/>
      <c r="D473" s="647"/>
      <c r="E473" s="185" t="s">
        <v>141</v>
      </c>
      <c r="F473" s="186">
        <v>0</v>
      </c>
      <c r="G473" s="186">
        <v>0</v>
      </c>
      <c r="H473" s="186">
        <v>0</v>
      </c>
      <c r="I473" s="189">
        <f t="shared" si="20"/>
        <v>0</v>
      </c>
      <c r="J473" s="20">
        <v>0</v>
      </c>
      <c r="K473" s="188">
        <f t="shared" si="21"/>
        <v>0</v>
      </c>
    </row>
    <row r="474" spans="1:11" x14ac:dyDescent="0.2">
      <c r="A474" s="184"/>
      <c r="B474" s="184"/>
      <c r="C474" s="184"/>
      <c r="D474" s="647"/>
      <c r="E474" s="185" t="s">
        <v>141</v>
      </c>
      <c r="F474" s="186">
        <v>0</v>
      </c>
      <c r="G474" s="186">
        <v>0</v>
      </c>
      <c r="H474" s="186">
        <v>0</v>
      </c>
      <c r="I474" s="189">
        <f t="shared" si="20"/>
        <v>0</v>
      </c>
      <c r="J474" s="20">
        <v>0</v>
      </c>
      <c r="K474" s="188">
        <f t="shared" si="21"/>
        <v>0</v>
      </c>
    </row>
    <row r="475" spans="1:11" x14ac:dyDescent="0.2">
      <c r="A475" s="184"/>
      <c r="B475" s="184"/>
      <c r="C475" s="184"/>
      <c r="D475" s="647"/>
      <c r="E475" s="185" t="s">
        <v>141</v>
      </c>
      <c r="F475" s="186">
        <v>0</v>
      </c>
      <c r="G475" s="186">
        <v>0</v>
      </c>
      <c r="H475" s="186">
        <v>0</v>
      </c>
      <c r="I475" s="189">
        <f t="shared" si="20"/>
        <v>0</v>
      </c>
      <c r="J475" s="20">
        <v>0</v>
      </c>
      <c r="K475" s="188">
        <f t="shared" si="21"/>
        <v>0</v>
      </c>
    </row>
    <row r="476" spans="1:11" x14ac:dyDescent="0.2">
      <c r="A476" s="184"/>
      <c r="B476" s="184"/>
      <c r="C476" s="184"/>
      <c r="D476" s="647"/>
      <c r="E476" s="185" t="s">
        <v>141</v>
      </c>
      <c r="F476" s="186">
        <v>0</v>
      </c>
      <c r="G476" s="186">
        <v>0</v>
      </c>
      <c r="H476" s="186">
        <v>0</v>
      </c>
      <c r="I476" s="189">
        <f t="shared" si="20"/>
        <v>0</v>
      </c>
      <c r="J476" s="20">
        <v>0</v>
      </c>
      <c r="K476" s="188">
        <f t="shared" si="21"/>
        <v>0</v>
      </c>
    </row>
    <row r="477" spans="1:11" x14ac:dyDescent="0.2">
      <c r="A477" s="184"/>
      <c r="B477" s="184"/>
      <c r="C477" s="184"/>
      <c r="D477" s="647"/>
      <c r="E477" s="185" t="s">
        <v>141</v>
      </c>
      <c r="F477" s="186">
        <v>0</v>
      </c>
      <c r="G477" s="186">
        <v>0</v>
      </c>
      <c r="H477" s="186">
        <v>0</v>
      </c>
      <c r="I477" s="189">
        <f t="shared" si="20"/>
        <v>0</v>
      </c>
      <c r="J477" s="20">
        <v>0</v>
      </c>
      <c r="K477" s="188">
        <f t="shared" si="21"/>
        <v>0</v>
      </c>
    </row>
    <row r="478" spans="1:11" x14ac:dyDescent="0.2">
      <c r="A478" s="184"/>
      <c r="B478" s="184"/>
      <c r="C478" s="184"/>
      <c r="D478" s="647"/>
      <c r="E478" s="185" t="s">
        <v>141</v>
      </c>
      <c r="F478" s="186">
        <v>0</v>
      </c>
      <c r="G478" s="186">
        <v>0</v>
      </c>
      <c r="H478" s="186">
        <v>0</v>
      </c>
      <c r="I478" s="189">
        <f t="shared" si="20"/>
        <v>0</v>
      </c>
      <c r="J478" s="20">
        <v>0</v>
      </c>
      <c r="K478" s="188">
        <f t="shared" si="21"/>
        <v>0</v>
      </c>
    </row>
    <row r="479" spans="1:11" x14ac:dyDescent="0.2">
      <c r="A479" s="184"/>
      <c r="B479" s="184"/>
      <c r="C479" s="184"/>
      <c r="D479" s="647"/>
      <c r="E479" s="185" t="s">
        <v>141</v>
      </c>
      <c r="F479" s="186">
        <v>0</v>
      </c>
      <c r="G479" s="186">
        <v>0</v>
      </c>
      <c r="H479" s="186">
        <v>0</v>
      </c>
      <c r="I479" s="189">
        <f t="shared" si="20"/>
        <v>0</v>
      </c>
      <c r="J479" s="20">
        <v>0</v>
      </c>
      <c r="K479" s="188">
        <f t="shared" si="21"/>
        <v>0</v>
      </c>
    </row>
    <row r="480" spans="1:11" x14ac:dyDescent="0.2">
      <c r="A480" s="184"/>
      <c r="B480" s="184"/>
      <c r="C480" s="184"/>
      <c r="D480" s="647"/>
      <c r="E480" s="185" t="s">
        <v>141</v>
      </c>
      <c r="F480" s="186">
        <v>0</v>
      </c>
      <c r="G480" s="186">
        <v>0</v>
      </c>
      <c r="H480" s="186">
        <v>0</v>
      </c>
      <c r="I480" s="189">
        <f t="shared" si="20"/>
        <v>0</v>
      </c>
      <c r="J480" s="20">
        <v>0</v>
      </c>
      <c r="K480" s="188">
        <f t="shared" si="21"/>
        <v>0</v>
      </c>
    </row>
    <row r="481" spans="1:11" x14ac:dyDescent="0.2">
      <c r="A481" s="184"/>
      <c r="B481" s="184"/>
      <c r="C481" s="184"/>
      <c r="D481" s="647"/>
      <c r="E481" s="185" t="s">
        <v>141</v>
      </c>
      <c r="F481" s="186">
        <v>0</v>
      </c>
      <c r="G481" s="186">
        <v>0</v>
      </c>
      <c r="H481" s="186">
        <v>0</v>
      </c>
      <c r="I481" s="189">
        <f t="shared" si="20"/>
        <v>0</v>
      </c>
      <c r="J481" s="20">
        <v>0</v>
      </c>
      <c r="K481" s="188">
        <f t="shared" si="21"/>
        <v>0</v>
      </c>
    </row>
    <row r="482" spans="1:11" x14ac:dyDescent="0.2">
      <c r="A482" s="184"/>
      <c r="B482" s="184"/>
      <c r="C482" s="184"/>
      <c r="D482" s="647"/>
      <c r="E482" s="185" t="s">
        <v>141</v>
      </c>
      <c r="F482" s="186">
        <v>0</v>
      </c>
      <c r="G482" s="186">
        <v>0</v>
      </c>
      <c r="H482" s="186">
        <v>0</v>
      </c>
      <c r="I482" s="189">
        <f t="shared" si="20"/>
        <v>0</v>
      </c>
      <c r="J482" s="20">
        <v>0</v>
      </c>
      <c r="K482" s="188">
        <f t="shared" si="21"/>
        <v>0</v>
      </c>
    </row>
    <row r="483" spans="1:11" x14ac:dyDescent="0.2">
      <c r="A483" s="184"/>
      <c r="B483" s="184"/>
      <c r="C483" s="184"/>
      <c r="D483" s="647"/>
      <c r="E483" s="185" t="s">
        <v>141</v>
      </c>
      <c r="F483" s="186">
        <v>0</v>
      </c>
      <c r="G483" s="186">
        <v>0</v>
      </c>
      <c r="H483" s="186">
        <v>0</v>
      </c>
      <c r="I483" s="189">
        <f t="shared" si="20"/>
        <v>0</v>
      </c>
      <c r="J483" s="20">
        <v>0</v>
      </c>
      <c r="K483" s="188">
        <f t="shared" si="21"/>
        <v>0</v>
      </c>
    </row>
    <row r="484" spans="1:11" x14ac:dyDescent="0.2">
      <c r="A484" s="184"/>
      <c r="B484" s="184"/>
      <c r="C484" s="184"/>
      <c r="D484" s="647"/>
      <c r="E484" s="185" t="s">
        <v>141</v>
      </c>
      <c r="F484" s="186">
        <v>0</v>
      </c>
      <c r="G484" s="186">
        <v>0</v>
      </c>
      <c r="H484" s="186">
        <v>0</v>
      </c>
      <c r="I484" s="189">
        <f t="shared" si="20"/>
        <v>0</v>
      </c>
      <c r="J484" s="20">
        <v>0</v>
      </c>
      <c r="K484" s="188">
        <f t="shared" si="21"/>
        <v>0</v>
      </c>
    </row>
    <row r="485" spans="1:11" x14ac:dyDescent="0.2">
      <c r="A485" s="184"/>
      <c r="B485" s="184"/>
      <c r="C485" s="184"/>
      <c r="D485" s="647"/>
      <c r="E485" s="185" t="s">
        <v>141</v>
      </c>
      <c r="F485" s="186">
        <v>0</v>
      </c>
      <c r="G485" s="186">
        <v>0</v>
      </c>
      <c r="H485" s="186">
        <v>0</v>
      </c>
      <c r="I485" s="189">
        <f t="shared" si="20"/>
        <v>0</v>
      </c>
      <c r="J485" s="20">
        <v>0</v>
      </c>
      <c r="K485" s="188">
        <f t="shared" si="21"/>
        <v>0</v>
      </c>
    </row>
    <row r="486" spans="1:11" x14ac:dyDescent="0.2">
      <c r="A486" s="184"/>
      <c r="B486" s="184"/>
      <c r="C486" s="184"/>
      <c r="D486" s="647"/>
      <c r="E486" s="185" t="s">
        <v>141</v>
      </c>
      <c r="F486" s="186">
        <v>0</v>
      </c>
      <c r="G486" s="186">
        <v>0</v>
      </c>
      <c r="H486" s="186">
        <v>0</v>
      </c>
      <c r="I486" s="189">
        <f t="shared" si="20"/>
        <v>0</v>
      </c>
      <c r="J486" s="20">
        <v>0</v>
      </c>
      <c r="K486" s="188">
        <f t="shared" si="21"/>
        <v>0</v>
      </c>
    </row>
    <row r="487" spans="1:11" x14ac:dyDescent="0.2">
      <c r="A487" s="184"/>
      <c r="B487" s="184"/>
      <c r="C487" s="184"/>
      <c r="D487" s="647"/>
      <c r="E487" s="185" t="s">
        <v>141</v>
      </c>
      <c r="F487" s="186">
        <v>0</v>
      </c>
      <c r="G487" s="186">
        <v>0</v>
      </c>
      <c r="H487" s="186">
        <v>0</v>
      </c>
      <c r="I487" s="189">
        <f t="shared" si="20"/>
        <v>0</v>
      </c>
      <c r="J487" s="20">
        <v>0</v>
      </c>
      <c r="K487" s="188">
        <f t="shared" si="21"/>
        <v>0</v>
      </c>
    </row>
    <row r="488" spans="1:11" x14ac:dyDescent="0.2">
      <c r="A488" s="184"/>
      <c r="B488" s="184"/>
      <c r="C488" s="184"/>
      <c r="D488" s="647"/>
      <c r="E488" s="185" t="s">
        <v>141</v>
      </c>
      <c r="F488" s="186">
        <v>0</v>
      </c>
      <c r="G488" s="186">
        <v>0</v>
      </c>
      <c r="H488" s="186">
        <v>0</v>
      </c>
      <c r="I488" s="189">
        <f t="shared" si="20"/>
        <v>0</v>
      </c>
      <c r="J488" s="20">
        <v>0</v>
      </c>
      <c r="K488" s="188">
        <f t="shared" si="21"/>
        <v>0</v>
      </c>
    </row>
    <row r="489" spans="1:11" x14ac:dyDescent="0.2">
      <c r="A489" s="184"/>
      <c r="B489" s="184"/>
      <c r="C489" s="184"/>
      <c r="D489" s="647"/>
      <c r="E489" s="185" t="s">
        <v>141</v>
      </c>
      <c r="F489" s="186">
        <v>0</v>
      </c>
      <c r="G489" s="186">
        <v>0</v>
      </c>
      <c r="H489" s="186">
        <v>0</v>
      </c>
      <c r="I489" s="189">
        <f t="shared" si="20"/>
        <v>0</v>
      </c>
      <c r="J489" s="20">
        <v>0</v>
      </c>
      <c r="K489" s="188">
        <f t="shared" si="21"/>
        <v>0</v>
      </c>
    </row>
    <row r="490" spans="1:11" x14ac:dyDescent="0.2">
      <c r="A490" s="184"/>
      <c r="B490" s="184"/>
      <c r="C490" s="184"/>
      <c r="D490" s="647"/>
      <c r="E490" s="185" t="s">
        <v>141</v>
      </c>
      <c r="F490" s="186">
        <v>0</v>
      </c>
      <c r="G490" s="186">
        <v>0</v>
      </c>
      <c r="H490" s="186">
        <v>0</v>
      </c>
      <c r="I490" s="189">
        <f t="shared" si="20"/>
        <v>0</v>
      </c>
      <c r="J490" s="20">
        <v>0</v>
      </c>
      <c r="K490" s="188">
        <f t="shared" si="21"/>
        <v>0</v>
      </c>
    </row>
    <row r="491" spans="1:11" x14ac:dyDescent="0.2">
      <c r="A491" s="184"/>
      <c r="B491" s="184"/>
      <c r="C491" s="184"/>
      <c r="D491" s="647"/>
      <c r="E491" s="185" t="s">
        <v>141</v>
      </c>
      <c r="F491" s="186">
        <v>0</v>
      </c>
      <c r="G491" s="186">
        <v>0</v>
      </c>
      <c r="H491" s="186">
        <v>0</v>
      </c>
      <c r="I491" s="189">
        <f t="shared" si="20"/>
        <v>0</v>
      </c>
      <c r="J491" s="20">
        <v>0</v>
      </c>
      <c r="K491" s="188">
        <f t="shared" si="21"/>
        <v>0</v>
      </c>
    </row>
    <row r="492" spans="1:11" x14ac:dyDescent="0.2">
      <c r="A492" s="184"/>
      <c r="B492" s="184"/>
      <c r="C492" s="184"/>
      <c r="D492" s="647"/>
      <c r="E492" s="185" t="s">
        <v>141</v>
      </c>
      <c r="F492" s="186">
        <v>0</v>
      </c>
      <c r="G492" s="186">
        <v>0</v>
      </c>
      <c r="H492" s="186">
        <v>0</v>
      </c>
      <c r="I492" s="189">
        <f t="shared" si="20"/>
        <v>0</v>
      </c>
      <c r="J492" s="20">
        <v>0</v>
      </c>
      <c r="K492" s="188">
        <f t="shared" si="21"/>
        <v>0</v>
      </c>
    </row>
    <row r="493" spans="1:11" x14ac:dyDescent="0.2">
      <c r="A493" s="184"/>
      <c r="B493" s="184"/>
      <c r="C493" s="184"/>
      <c r="D493" s="647"/>
      <c r="E493" s="185" t="s">
        <v>141</v>
      </c>
      <c r="F493" s="186">
        <v>0</v>
      </c>
      <c r="G493" s="186">
        <v>0</v>
      </c>
      <c r="H493" s="186">
        <v>0</v>
      </c>
      <c r="I493" s="189">
        <f t="shared" si="20"/>
        <v>0</v>
      </c>
      <c r="J493" s="20">
        <v>0</v>
      </c>
      <c r="K493" s="188">
        <f t="shared" si="21"/>
        <v>0</v>
      </c>
    </row>
    <row r="494" spans="1:11" x14ac:dyDescent="0.2">
      <c r="A494" s="184"/>
      <c r="B494" s="184"/>
      <c r="C494" s="184"/>
      <c r="D494" s="647"/>
      <c r="E494" s="185" t="s">
        <v>141</v>
      </c>
      <c r="F494" s="186">
        <v>0</v>
      </c>
      <c r="G494" s="186">
        <v>0</v>
      </c>
      <c r="H494" s="186">
        <v>0</v>
      </c>
      <c r="I494" s="189">
        <f t="shared" si="20"/>
        <v>0</v>
      </c>
      <c r="J494" s="20">
        <v>0</v>
      </c>
      <c r="K494" s="188">
        <f t="shared" si="21"/>
        <v>0</v>
      </c>
    </row>
    <row r="495" spans="1:11" x14ac:dyDescent="0.2">
      <c r="A495" s="184"/>
      <c r="B495" s="184"/>
      <c r="C495" s="184"/>
      <c r="D495" s="647"/>
      <c r="E495" s="185" t="s">
        <v>141</v>
      </c>
      <c r="F495" s="186">
        <v>0</v>
      </c>
      <c r="G495" s="186">
        <v>0</v>
      </c>
      <c r="H495" s="186">
        <v>0</v>
      </c>
      <c r="I495" s="189">
        <f t="shared" si="20"/>
        <v>0</v>
      </c>
      <c r="J495" s="20">
        <v>0</v>
      </c>
      <c r="K495" s="188">
        <f t="shared" si="21"/>
        <v>0</v>
      </c>
    </row>
    <row r="496" spans="1:11" x14ac:dyDescent="0.2">
      <c r="A496" s="184"/>
      <c r="B496" s="184"/>
      <c r="C496" s="184"/>
      <c r="D496" s="647"/>
      <c r="E496" s="185" t="s">
        <v>141</v>
      </c>
      <c r="F496" s="186">
        <v>0</v>
      </c>
      <c r="G496" s="186">
        <v>0</v>
      </c>
      <c r="H496" s="186">
        <v>0</v>
      </c>
      <c r="I496" s="189">
        <f t="shared" si="20"/>
        <v>0</v>
      </c>
      <c r="J496" s="20">
        <v>0</v>
      </c>
      <c r="K496" s="188">
        <f t="shared" si="21"/>
        <v>0</v>
      </c>
    </row>
    <row r="497" spans="1:11" x14ac:dyDescent="0.2">
      <c r="A497" s="184"/>
      <c r="B497" s="184"/>
      <c r="C497" s="184"/>
      <c r="D497" s="647"/>
      <c r="E497" s="185" t="s">
        <v>141</v>
      </c>
      <c r="F497" s="186">
        <v>0</v>
      </c>
      <c r="G497" s="186">
        <v>0</v>
      </c>
      <c r="H497" s="186">
        <v>0</v>
      </c>
      <c r="I497" s="189">
        <f t="shared" si="20"/>
        <v>0</v>
      </c>
      <c r="J497" s="20">
        <v>0</v>
      </c>
      <c r="K497" s="188">
        <f t="shared" si="21"/>
        <v>0</v>
      </c>
    </row>
    <row r="498" spans="1:11" x14ac:dyDescent="0.2">
      <c r="A498" s="184"/>
      <c r="B498" s="184"/>
      <c r="C498" s="184"/>
      <c r="D498" s="647"/>
      <c r="E498" s="185" t="s">
        <v>141</v>
      </c>
      <c r="F498" s="186">
        <v>0</v>
      </c>
      <c r="G498" s="186">
        <v>0</v>
      </c>
      <c r="H498" s="186">
        <v>0</v>
      </c>
      <c r="I498" s="189">
        <f t="shared" si="20"/>
        <v>0</v>
      </c>
      <c r="J498" s="20">
        <v>0</v>
      </c>
      <c r="K498" s="188">
        <f t="shared" si="21"/>
        <v>0</v>
      </c>
    </row>
    <row r="499" spans="1:11" x14ac:dyDescent="0.2">
      <c r="E499" s="19"/>
      <c r="F499" s="3"/>
      <c r="G499" s="3"/>
      <c r="H499" s="3"/>
      <c r="I499" s="3"/>
    </row>
    <row r="500" spans="1:11" ht="15.75" x14ac:dyDescent="0.25">
      <c r="A500" s="170" t="s">
        <v>251</v>
      </c>
      <c r="E500" s="19"/>
      <c r="F500" s="19"/>
      <c r="G500" s="17"/>
    </row>
    <row r="501" spans="1:11" x14ac:dyDescent="0.2">
      <c r="E501" s="19"/>
      <c r="F501" s="19"/>
      <c r="G501" s="17"/>
    </row>
    <row r="502" spans="1:11" x14ac:dyDescent="0.2">
      <c r="E502" s="19"/>
      <c r="F502" s="19"/>
      <c r="G502" s="17"/>
    </row>
    <row r="503" spans="1:11" x14ac:dyDescent="0.2">
      <c r="E503" s="19"/>
      <c r="F503" s="19"/>
      <c r="G503" s="17"/>
    </row>
    <row r="504" spans="1:11" x14ac:dyDescent="0.2">
      <c r="E504" s="19"/>
      <c r="F504" s="19"/>
      <c r="G504" s="17"/>
    </row>
    <row r="505" spans="1:11" x14ac:dyDescent="0.2">
      <c r="E505" s="19"/>
      <c r="F505" s="19"/>
      <c r="G505" s="17"/>
    </row>
    <row r="506" spans="1:11" x14ac:dyDescent="0.2">
      <c r="E506" s="19"/>
      <c r="F506" s="19"/>
      <c r="G506" s="17"/>
    </row>
    <row r="507" spans="1:11" x14ac:dyDescent="0.2">
      <c r="E507" s="19"/>
      <c r="F507" s="19"/>
      <c r="G507" s="17"/>
    </row>
    <row r="508" spans="1:11" x14ac:dyDescent="0.2">
      <c r="E508" s="19"/>
      <c r="F508" s="19"/>
      <c r="G508" s="17"/>
    </row>
    <row r="509" spans="1:11" x14ac:dyDescent="0.2">
      <c r="E509" s="19"/>
      <c r="F509" s="19"/>
      <c r="G509" s="17"/>
    </row>
    <row r="510" spans="1:11" x14ac:dyDescent="0.2">
      <c r="E510" s="19"/>
      <c r="F510" s="19"/>
      <c r="G510" s="17"/>
    </row>
    <row r="511" spans="1:11" x14ac:dyDescent="0.2">
      <c r="E511" s="19"/>
      <c r="F511" s="19"/>
      <c r="G511" s="17"/>
    </row>
    <row r="512" spans="1:11" x14ac:dyDescent="0.2">
      <c r="E512" s="19"/>
      <c r="F512" s="19"/>
      <c r="G512" s="17"/>
    </row>
    <row r="513" spans="5:7" x14ac:dyDescent="0.2">
      <c r="E513" s="19"/>
      <c r="F513" s="19"/>
      <c r="G513" s="17"/>
    </row>
    <row r="514" spans="5:7" x14ac:dyDescent="0.2">
      <c r="E514" s="19"/>
      <c r="F514" s="19"/>
      <c r="G514" s="17"/>
    </row>
    <row r="515" spans="5:7" x14ac:dyDescent="0.2">
      <c r="E515" s="19"/>
      <c r="F515" s="19"/>
      <c r="G515" s="17"/>
    </row>
    <row r="516" spans="5:7" x14ac:dyDescent="0.2">
      <c r="E516" s="19"/>
      <c r="F516" s="19"/>
      <c r="G516" s="17"/>
    </row>
    <row r="517" spans="5:7" x14ac:dyDescent="0.2">
      <c r="E517" s="19"/>
      <c r="F517" s="19"/>
      <c r="G517" s="17"/>
    </row>
    <row r="518" spans="5:7" x14ac:dyDescent="0.2">
      <c r="E518" s="19"/>
      <c r="F518" s="19"/>
      <c r="G518" s="17"/>
    </row>
    <row r="519" spans="5:7" x14ac:dyDescent="0.2">
      <c r="E519" s="19"/>
      <c r="F519" s="19"/>
      <c r="G519" s="17"/>
    </row>
    <row r="520" spans="5:7" x14ac:dyDescent="0.2">
      <c r="E520" s="19"/>
      <c r="F520" s="19"/>
      <c r="G520" s="17"/>
    </row>
    <row r="521" spans="5:7" x14ac:dyDescent="0.2">
      <c r="E521" s="17"/>
      <c r="F521" s="17"/>
      <c r="G521" s="17"/>
    </row>
    <row r="522" spans="5:7" x14ac:dyDescent="0.2">
      <c r="E522" s="17"/>
      <c r="F522" s="17"/>
      <c r="G522" s="17"/>
    </row>
    <row r="523" spans="5:7" x14ac:dyDescent="0.2">
      <c r="E523" s="17"/>
      <c r="F523" s="17"/>
      <c r="G523" s="17"/>
    </row>
    <row r="524" spans="5:7" x14ac:dyDescent="0.2">
      <c r="E524" s="17"/>
      <c r="F524" s="17"/>
      <c r="G524" s="17"/>
    </row>
    <row r="525" spans="5:7" x14ac:dyDescent="0.2">
      <c r="E525" s="17"/>
      <c r="F525" s="17"/>
      <c r="G525" s="17"/>
    </row>
    <row r="526" spans="5:7" x14ac:dyDescent="0.2">
      <c r="E526" s="17"/>
      <c r="F526" s="17"/>
      <c r="G526" s="17"/>
    </row>
    <row r="527" spans="5:7" x14ac:dyDescent="0.2">
      <c r="E527" s="17"/>
      <c r="F527" s="17"/>
      <c r="G527" s="17"/>
    </row>
    <row r="528" spans="5:7" x14ac:dyDescent="0.2">
      <c r="E528" s="17"/>
      <c r="F528" s="17"/>
      <c r="G528" s="17"/>
    </row>
    <row r="529" spans="5:7" x14ac:dyDescent="0.2">
      <c r="E529" s="17"/>
      <c r="F529" s="17"/>
      <c r="G529" s="17"/>
    </row>
    <row r="530" spans="5:7" x14ac:dyDescent="0.2">
      <c r="E530" s="17"/>
      <c r="F530" s="17"/>
      <c r="G530" s="17"/>
    </row>
    <row r="531" spans="5:7" x14ac:dyDescent="0.2">
      <c r="E531" s="17"/>
      <c r="F531" s="17"/>
      <c r="G531" s="17"/>
    </row>
    <row r="532" spans="5:7" x14ac:dyDescent="0.2">
      <c r="E532" s="17"/>
      <c r="F532" s="17"/>
      <c r="G532" s="17"/>
    </row>
    <row r="533" spans="5:7" x14ac:dyDescent="0.2">
      <c r="E533" s="17"/>
      <c r="F533" s="17"/>
      <c r="G533" s="17"/>
    </row>
    <row r="534" spans="5:7" x14ac:dyDescent="0.2">
      <c r="E534" s="17"/>
      <c r="F534" s="17"/>
      <c r="G534" s="17"/>
    </row>
    <row r="535" spans="5:7" x14ac:dyDescent="0.2">
      <c r="E535" s="17"/>
      <c r="F535" s="17"/>
      <c r="G535" s="17"/>
    </row>
    <row r="536" spans="5:7" x14ac:dyDescent="0.2">
      <c r="E536" s="17"/>
      <c r="F536" s="17"/>
      <c r="G536" s="17"/>
    </row>
    <row r="537" spans="5:7" x14ac:dyDescent="0.2">
      <c r="E537" s="17"/>
      <c r="F537" s="17"/>
      <c r="G537" s="17"/>
    </row>
    <row r="538" spans="5:7" x14ac:dyDescent="0.2">
      <c r="E538" s="17"/>
      <c r="F538" s="17"/>
      <c r="G538" s="17"/>
    </row>
    <row r="539" spans="5:7" x14ac:dyDescent="0.2">
      <c r="E539" s="17"/>
      <c r="F539" s="17"/>
      <c r="G539" s="17"/>
    </row>
    <row r="540" spans="5:7" x14ac:dyDescent="0.2">
      <c r="E540" s="17"/>
      <c r="F540" s="17"/>
      <c r="G540" s="17"/>
    </row>
    <row r="541" spans="5:7" x14ac:dyDescent="0.2">
      <c r="E541" s="17"/>
      <c r="F541" s="17"/>
      <c r="G541" s="17"/>
    </row>
    <row r="542" spans="5:7" x14ac:dyDescent="0.2">
      <c r="E542" s="17"/>
      <c r="F542" s="17"/>
      <c r="G542" s="17"/>
    </row>
    <row r="543" spans="5:7" x14ac:dyDescent="0.2">
      <c r="E543" s="17"/>
      <c r="F543" s="17"/>
      <c r="G543" s="17"/>
    </row>
    <row r="544" spans="5:7" x14ac:dyDescent="0.2">
      <c r="E544" s="17"/>
      <c r="F544" s="17"/>
      <c r="G544" s="17"/>
    </row>
    <row r="545" spans="5:7" x14ac:dyDescent="0.2">
      <c r="E545" s="17"/>
      <c r="F545" s="17"/>
      <c r="G545" s="17"/>
    </row>
    <row r="546" spans="5:7" x14ac:dyDescent="0.2">
      <c r="E546" s="17"/>
      <c r="F546" s="17"/>
      <c r="G546" s="17"/>
    </row>
    <row r="547" spans="5:7" x14ac:dyDescent="0.2">
      <c r="E547" s="17"/>
      <c r="F547" s="17"/>
      <c r="G547" s="17"/>
    </row>
    <row r="548" spans="5:7" x14ac:dyDescent="0.2">
      <c r="E548" s="17"/>
      <c r="F548" s="17"/>
      <c r="G548" s="17"/>
    </row>
    <row r="549" spans="5:7" x14ac:dyDescent="0.2">
      <c r="E549" s="17"/>
      <c r="F549" s="17"/>
      <c r="G549" s="17"/>
    </row>
    <row r="550" spans="5:7" x14ac:dyDescent="0.2">
      <c r="E550" s="17"/>
      <c r="F550" s="17"/>
      <c r="G550" s="17"/>
    </row>
    <row r="551" spans="5:7" x14ac:dyDescent="0.2">
      <c r="E551" s="17"/>
      <c r="F551" s="17"/>
      <c r="G551" s="17"/>
    </row>
    <row r="552" spans="5:7" x14ac:dyDescent="0.2">
      <c r="E552" s="17"/>
      <c r="F552" s="17"/>
      <c r="G552" s="17"/>
    </row>
    <row r="553" spans="5:7" x14ac:dyDescent="0.2">
      <c r="E553" s="17"/>
      <c r="F553" s="17"/>
      <c r="G553" s="17"/>
    </row>
    <row r="554" spans="5:7" x14ac:dyDescent="0.2">
      <c r="E554" s="17"/>
      <c r="F554" s="17"/>
      <c r="G554" s="17"/>
    </row>
    <row r="555" spans="5:7" x14ac:dyDescent="0.2">
      <c r="E555" s="17"/>
      <c r="F555" s="17"/>
      <c r="G555" s="17"/>
    </row>
    <row r="556" spans="5:7" x14ac:dyDescent="0.2">
      <c r="E556" s="17"/>
      <c r="F556" s="17"/>
      <c r="G556" s="17"/>
    </row>
    <row r="557" spans="5:7" x14ac:dyDescent="0.2">
      <c r="E557" s="17"/>
      <c r="F557" s="17"/>
      <c r="G557" s="17"/>
    </row>
    <row r="558" spans="5:7" x14ac:dyDescent="0.2">
      <c r="E558" s="17"/>
      <c r="F558" s="17"/>
      <c r="G558" s="17"/>
    </row>
    <row r="559" spans="5:7" x14ac:dyDescent="0.2">
      <c r="E559" s="17"/>
      <c r="F559" s="17"/>
      <c r="G559" s="17"/>
    </row>
    <row r="560" spans="5:7" x14ac:dyDescent="0.2">
      <c r="E560" s="17"/>
      <c r="F560" s="17"/>
      <c r="G560" s="17"/>
    </row>
    <row r="561" spans="5:7" x14ac:dyDescent="0.2">
      <c r="E561" s="17"/>
      <c r="F561" s="17"/>
      <c r="G561" s="17"/>
    </row>
    <row r="562" spans="5:7" x14ac:dyDescent="0.2">
      <c r="E562" s="17"/>
      <c r="F562" s="17"/>
      <c r="G562" s="17"/>
    </row>
    <row r="563" spans="5:7" x14ac:dyDescent="0.2">
      <c r="E563" s="17"/>
      <c r="F563" s="17"/>
      <c r="G563" s="17"/>
    </row>
    <row r="564" spans="5:7" x14ac:dyDescent="0.2">
      <c r="E564" s="17"/>
      <c r="F564" s="17"/>
      <c r="G564" s="17"/>
    </row>
    <row r="565" spans="5:7" x14ac:dyDescent="0.2">
      <c r="E565" s="17"/>
      <c r="F565" s="17"/>
      <c r="G565" s="17"/>
    </row>
    <row r="566" spans="5:7" x14ac:dyDescent="0.2">
      <c r="E566" s="17"/>
      <c r="F566" s="17"/>
      <c r="G566" s="17"/>
    </row>
    <row r="567" spans="5:7" x14ac:dyDescent="0.2">
      <c r="E567" s="17"/>
      <c r="F567" s="17"/>
      <c r="G567" s="17"/>
    </row>
    <row r="568" spans="5:7" x14ac:dyDescent="0.2">
      <c r="E568" s="17"/>
      <c r="F568" s="17"/>
      <c r="G568" s="17"/>
    </row>
    <row r="569" spans="5:7" x14ac:dyDescent="0.2">
      <c r="E569" s="17"/>
      <c r="F569" s="17"/>
      <c r="G569" s="17"/>
    </row>
    <row r="570" spans="5:7" x14ac:dyDescent="0.2">
      <c r="E570" s="17"/>
      <c r="F570" s="17"/>
      <c r="G570" s="17"/>
    </row>
    <row r="571" spans="5:7" x14ac:dyDescent="0.2">
      <c r="E571" s="17"/>
      <c r="F571" s="17"/>
      <c r="G571" s="17"/>
    </row>
    <row r="572" spans="5:7" x14ac:dyDescent="0.2">
      <c r="E572" s="17"/>
      <c r="F572" s="17"/>
      <c r="G572" s="17"/>
    </row>
    <row r="573" spans="5:7" x14ac:dyDescent="0.2">
      <c r="E573" s="17"/>
      <c r="F573" s="17"/>
      <c r="G573" s="17"/>
    </row>
    <row r="574" spans="5:7" x14ac:dyDescent="0.2">
      <c r="E574" s="17"/>
      <c r="F574" s="17"/>
      <c r="G574" s="17"/>
    </row>
    <row r="575" spans="5:7" x14ac:dyDescent="0.2">
      <c r="E575" s="17"/>
      <c r="F575" s="17"/>
      <c r="G575" s="17"/>
    </row>
    <row r="576" spans="5:7" x14ac:dyDescent="0.2">
      <c r="E576" s="17"/>
      <c r="F576" s="17"/>
      <c r="G576" s="17"/>
    </row>
    <row r="577" spans="5:7" x14ac:dyDescent="0.2">
      <c r="E577" s="17"/>
      <c r="F577" s="17"/>
      <c r="G577" s="17"/>
    </row>
    <row r="578" spans="5:7" x14ac:dyDescent="0.2">
      <c r="E578" s="17"/>
      <c r="F578" s="17"/>
      <c r="G578" s="17"/>
    </row>
    <row r="579" spans="5:7" x14ac:dyDescent="0.2">
      <c r="E579" s="17"/>
      <c r="F579" s="17"/>
      <c r="G579" s="17"/>
    </row>
    <row r="580" spans="5:7" x14ac:dyDescent="0.2">
      <c r="E580" s="17"/>
      <c r="F580" s="17"/>
      <c r="G580" s="17"/>
    </row>
    <row r="581" spans="5:7" x14ac:dyDescent="0.2">
      <c r="E581" s="17"/>
      <c r="F581" s="17"/>
      <c r="G581" s="17"/>
    </row>
    <row r="582" spans="5:7" x14ac:dyDescent="0.2">
      <c r="E582" s="17"/>
      <c r="F582" s="17"/>
      <c r="G582" s="17"/>
    </row>
    <row r="583" spans="5:7" x14ac:dyDescent="0.2">
      <c r="E583" s="17"/>
      <c r="F583" s="17"/>
      <c r="G583" s="17"/>
    </row>
    <row r="584" spans="5:7" x14ac:dyDescent="0.2">
      <c r="E584" s="17"/>
      <c r="F584" s="17"/>
      <c r="G584" s="17"/>
    </row>
    <row r="585" spans="5:7" x14ac:dyDescent="0.2">
      <c r="E585" s="17"/>
      <c r="F585" s="17"/>
      <c r="G585" s="17"/>
    </row>
    <row r="586" spans="5:7" x14ac:dyDescent="0.2">
      <c r="E586" s="17"/>
      <c r="F586" s="17"/>
      <c r="G586" s="17"/>
    </row>
    <row r="587" spans="5:7" x14ac:dyDescent="0.2">
      <c r="E587" s="17"/>
      <c r="F587" s="17"/>
      <c r="G587" s="17"/>
    </row>
    <row r="588" spans="5:7" x14ac:dyDescent="0.2">
      <c r="E588" s="17"/>
      <c r="F588" s="17"/>
      <c r="G588" s="17"/>
    </row>
    <row r="589" spans="5:7" x14ac:dyDescent="0.2">
      <c r="E589" s="17"/>
      <c r="F589" s="17"/>
      <c r="G589" s="17"/>
    </row>
    <row r="590" spans="5:7" x14ac:dyDescent="0.2">
      <c r="E590" s="17"/>
      <c r="F590" s="17"/>
      <c r="G590" s="17"/>
    </row>
    <row r="591" spans="5:7" x14ac:dyDescent="0.2">
      <c r="E591" s="17"/>
      <c r="F591" s="17"/>
      <c r="G591" s="17"/>
    </row>
    <row r="592" spans="5:7" x14ac:dyDescent="0.2">
      <c r="E592" s="17"/>
      <c r="F592" s="17"/>
      <c r="G592" s="17"/>
    </row>
    <row r="593" spans="5:7" x14ac:dyDescent="0.2">
      <c r="E593" s="17"/>
      <c r="F593" s="17"/>
      <c r="G593" s="17"/>
    </row>
    <row r="594" spans="5:7" x14ac:dyDescent="0.2">
      <c r="E594" s="17"/>
      <c r="F594" s="17"/>
      <c r="G594" s="17"/>
    </row>
    <row r="595" spans="5:7" x14ac:dyDescent="0.2">
      <c r="E595" s="17"/>
      <c r="F595" s="17"/>
      <c r="G595" s="17"/>
    </row>
    <row r="596" spans="5:7" x14ac:dyDescent="0.2">
      <c r="E596" s="17"/>
      <c r="F596" s="17"/>
      <c r="G596" s="17"/>
    </row>
    <row r="597" spans="5:7" x14ac:dyDescent="0.2">
      <c r="E597" s="17"/>
      <c r="F597" s="17"/>
      <c r="G597" s="17"/>
    </row>
    <row r="598" spans="5:7" x14ac:dyDescent="0.2">
      <c r="E598" s="17"/>
      <c r="F598" s="17"/>
      <c r="G598" s="17"/>
    </row>
    <row r="599" spans="5:7" x14ac:dyDescent="0.2">
      <c r="E599" s="17"/>
      <c r="F599" s="17"/>
      <c r="G599" s="17"/>
    </row>
    <row r="600" spans="5:7" x14ac:dyDescent="0.2">
      <c r="E600" s="17"/>
      <c r="F600" s="17"/>
      <c r="G600" s="17"/>
    </row>
    <row r="601" spans="5:7" x14ac:dyDescent="0.2">
      <c r="E601" s="17"/>
      <c r="F601" s="17"/>
      <c r="G601" s="17"/>
    </row>
    <row r="602" spans="5:7" x14ac:dyDescent="0.2">
      <c r="E602" s="17"/>
      <c r="F602" s="17"/>
      <c r="G602" s="17"/>
    </row>
    <row r="603" spans="5:7" x14ac:dyDescent="0.2">
      <c r="E603" s="17"/>
      <c r="F603" s="17"/>
      <c r="G603" s="17"/>
    </row>
    <row r="604" spans="5:7" x14ac:dyDescent="0.2">
      <c r="E604" s="17"/>
      <c r="F604" s="17"/>
      <c r="G604" s="17"/>
    </row>
    <row r="605" spans="5:7" x14ac:dyDescent="0.2">
      <c r="E605" s="17"/>
      <c r="F605" s="17"/>
      <c r="G605" s="17"/>
    </row>
    <row r="606" spans="5:7" x14ac:dyDescent="0.2">
      <c r="E606" s="17"/>
      <c r="F606" s="17"/>
      <c r="G606" s="17"/>
    </row>
    <row r="607" spans="5:7" x14ac:dyDescent="0.2">
      <c r="E607" s="17"/>
      <c r="F607" s="17"/>
      <c r="G607" s="17"/>
    </row>
    <row r="608" spans="5:7" x14ac:dyDescent="0.2">
      <c r="E608" s="17"/>
      <c r="F608" s="17"/>
      <c r="G608" s="17"/>
    </row>
    <row r="609" spans="5:7" x14ac:dyDescent="0.2">
      <c r="E609" s="17"/>
      <c r="F609" s="17"/>
      <c r="G609" s="17"/>
    </row>
    <row r="610" spans="5:7" x14ac:dyDescent="0.2">
      <c r="E610" s="17"/>
      <c r="F610" s="17"/>
      <c r="G610" s="17"/>
    </row>
    <row r="611" spans="5:7" x14ac:dyDescent="0.2">
      <c r="E611" s="17"/>
      <c r="F611" s="17"/>
      <c r="G611" s="17"/>
    </row>
    <row r="612" spans="5:7" x14ac:dyDescent="0.2">
      <c r="E612" s="17"/>
      <c r="F612" s="17"/>
      <c r="G612" s="17"/>
    </row>
    <row r="613" spans="5:7" x14ac:dyDescent="0.2">
      <c r="E613" s="17"/>
      <c r="F613" s="17"/>
      <c r="G613" s="17"/>
    </row>
    <row r="614" spans="5:7" x14ac:dyDescent="0.2">
      <c r="E614" s="17"/>
      <c r="F614" s="17"/>
      <c r="G614" s="17"/>
    </row>
    <row r="615" spans="5:7" x14ac:dyDescent="0.2">
      <c r="E615" s="17"/>
      <c r="F615" s="17"/>
      <c r="G615" s="17"/>
    </row>
    <row r="616" spans="5:7" x14ac:dyDescent="0.2">
      <c r="E616" s="17"/>
      <c r="F616" s="17"/>
      <c r="G616" s="17"/>
    </row>
    <row r="617" spans="5:7" x14ac:dyDescent="0.2">
      <c r="E617" s="17"/>
      <c r="F617" s="17"/>
      <c r="G617" s="17"/>
    </row>
    <row r="618" spans="5:7" x14ac:dyDescent="0.2">
      <c r="E618" s="17"/>
      <c r="F618" s="17"/>
      <c r="G618" s="17"/>
    </row>
    <row r="619" spans="5:7" x14ac:dyDescent="0.2">
      <c r="E619" s="17"/>
      <c r="F619" s="17"/>
      <c r="G619" s="17"/>
    </row>
    <row r="620" spans="5:7" x14ac:dyDescent="0.2">
      <c r="E620" s="17"/>
      <c r="F620" s="17"/>
      <c r="G620" s="17"/>
    </row>
    <row r="621" spans="5:7" x14ac:dyDescent="0.2">
      <c r="E621" s="17"/>
      <c r="F621" s="17"/>
      <c r="G621" s="17"/>
    </row>
    <row r="622" spans="5:7" x14ac:dyDescent="0.2">
      <c r="E622" s="17"/>
      <c r="F622" s="17"/>
      <c r="G622" s="17"/>
    </row>
    <row r="623" spans="5:7" x14ac:dyDescent="0.2">
      <c r="E623" s="17"/>
      <c r="F623" s="17"/>
      <c r="G623" s="17"/>
    </row>
    <row r="624" spans="5:7" x14ac:dyDescent="0.2">
      <c r="E624" s="17"/>
      <c r="F624" s="17"/>
      <c r="G624" s="17"/>
    </row>
    <row r="625" spans="5:7" x14ac:dyDescent="0.2">
      <c r="E625" s="17"/>
      <c r="F625" s="17"/>
      <c r="G625" s="17"/>
    </row>
    <row r="626" spans="5:7" x14ac:dyDescent="0.2">
      <c r="E626" s="17"/>
      <c r="F626" s="17"/>
      <c r="G626" s="17"/>
    </row>
    <row r="627" spans="5:7" x14ac:dyDescent="0.2">
      <c r="E627" s="17"/>
      <c r="F627" s="17"/>
      <c r="G627" s="17"/>
    </row>
    <row r="628" spans="5:7" x14ac:dyDescent="0.2">
      <c r="E628" s="17"/>
      <c r="F628" s="17"/>
      <c r="G628" s="17"/>
    </row>
    <row r="629" spans="5:7" x14ac:dyDescent="0.2">
      <c r="E629" s="17"/>
      <c r="F629" s="17"/>
      <c r="G629" s="17"/>
    </row>
    <row r="630" spans="5:7" x14ac:dyDescent="0.2">
      <c r="E630" s="17"/>
      <c r="F630" s="17"/>
      <c r="G630" s="17"/>
    </row>
    <row r="631" spans="5:7" x14ac:dyDescent="0.2">
      <c r="E631" s="17"/>
      <c r="F631" s="17"/>
      <c r="G631" s="17"/>
    </row>
    <row r="632" spans="5:7" x14ac:dyDescent="0.2">
      <c r="E632" s="17"/>
      <c r="F632" s="17"/>
      <c r="G632" s="17"/>
    </row>
    <row r="633" spans="5:7" x14ac:dyDescent="0.2">
      <c r="E633" s="17"/>
      <c r="F633" s="17"/>
      <c r="G633" s="17"/>
    </row>
    <row r="634" spans="5:7" x14ac:dyDescent="0.2">
      <c r="E634" s="17"/>
      <c r="F634" s="17"/>
      <c r="G634" s="17"/>
    </row>
    <row r="635" spans="5:7" x14ac:dyDescent="0.2">
      <c r="E635" s="17"/>
      <c r="F635" s="17"/>
      <c r="G635" s="17"/>
    </row>
    <row r="636" spans="5:7" x14ac:dyDescent="0.2">
      <c r="E636" s="17"/>
      <c r="F636" s="17"/>
      <c r="G636" s="17"/>
    </row>
    <row r="637" spans="5:7" x14ac:dyDescent="0.2">
      <c r="E637" s="17"/>
      <c r="F637" s="17"/>
      <c r="G637" s="17"/>
    </row>
    <row r="638" spans="5:7" x14ac:dyDescent="0.2">
      <c r="E638" s="17"/>
      <c r="F638" s="17"/>
      <c r="G638" s="17"/>
    </row>
    <row r="639" spans="5:7" x14ac:dyDescent="0.2">
      <c r="E639" s="17"/>
      <c r="F639" s="17"/>
      <c r="G639" s="17"/>
    </row>
    <row r="640" spans="5:7" x14ac:dyDescent="0.2">
      <c r="E640" s="17"/>
      <c r="F640" s="17"/>
      <c r="G640" s="17"/>
    </row>
    <row r="641" spans="5:7" x14ac:dyDescent="0.2">
      <c r="E641" s="17"/>
      <c r="F641" s="17"/>
      <c r="G641" s="17"/>
    </row>
    <row r="642" spans="5:7" x14ac:dyDescent="0.2">
      <c r="E642" s="17"/>
      <c r="F642" s="17"/>
      <c r="G642" s="17"/>
    </row>
    <row r="643" spans="5:7" x14ac:dyDescent="0.2">
      <c r="E643" s="17"/>
      <c r="F643" s="17"/>
      <c r="G643" s="17"/>
    </row>
    <row r="644" spans="5:7" x14ac:dyDescent="0.2">
      <c r="E644" s="17"/>
      <c r="F644" s="17"/>
      <c r="G644" s="17"/>
    </row>
    <row r="645" spans="5:7" x14ac:dyDescent="0.2">
      <c r="E645" s="17"/>
      <c r="F645" s="17"/>
      <c r="G645" s="17"/>
    </row>
    <row r="646" spans="5:7" x14ac:dyDescent="0.2">
      <c r="E646" s="17"/>
      <c r="F646" s="17"/>
      <c r="G646" s="17"/>
    </row>
    <row r="647" spans="5:7" x14ac:dyDescent="0.2">
      <c r="E647" s="17"/>
      <c r="F647" s="17"/>
      <c r="G647" s="17"/>
    </row>
    <row r="648" spans="5:7" x14ac:dyDescent="0.2">
      <c r="E648" s="17"/>
      <c r="F648" s="17"/>
      <c r="G648" s="17"/>
    </row>
    <row r="649" spans="5:7" x14ac:dyDescent="0.2">
      <c r="E649" s="17"/>
      <c r="F649" s="17"/>
      <c r="G649" s="17"/>
    </row>
    <row r="650" spans="5:7" x14ac:dyDescent="0.2">
      <c r="E650" s="17"/>
      <c r="F650" s="17"/>
      <c r="G650" s="17"/>
    </row>
    <row r="651" spans="5:7" x14ac:dyDescent="0.2">
      <c r="E651" s="17"/>
      <c r="F651" s="17"/>
      <c r="G651" s="17"/>
    </row>
    <row r="652" spans="5:7" x14ac:dyDescent="0.2">
      <c r="E652" s="17"/>
      <c r="F652" s="17"/>
      <c r="G652" s="17"/>
    </row>
    <row r="653" spans="5:7" x14ac:dyDescent="0.2">
      <c r="E653" s="17"/>
      <c r="F653" s="17"/>
      <c r="G653" s="17"/>
    </row>
    <row r="654" spans="5:7" x14ac:dyDescent="0.2">
      <c r="E654" s="17"/>
      <c r="F654" s="17"/>
      <c r="G654" s="17"/>
    </row>
    <row r="655" spans="5:7" x14ac:dyDescent="0.2">
      <c r="E655" s="17"/>
      <c r="F655" s="17"/>
      <c r="G655" s="17"/>
    </row>
    <row r="656" spans="5:7" x14ac:dyDescent="0.2">
      <c r="E656" s="17"/>
      <c r="F656" s="17"/>
      <c r="G656" s="17"/>
    </row>
    <row r="657" spans="5:7" x14ac:dyDescent="0.2">
      <c r="E657" s="17"/>
      <c r="F657" s="17"/>
      <c r="G657" s="17"/>
    </row>
    <row r="658" spans="5:7" x14ac:dyDescent="0.2">
      <c r="E658" s="17"/>
      <c r="F658" s="17"/>
      <c r="G658" s="17"/>
    </row>
    <row r="659" spans="5:7" x14ac:dyDescent="0.2">
      <c r="E659" s="17"/>
      <c r="F659" s="17"/>
      <c r="G659" s="17"/>
    </row>
    <row r="660" spans="5:7" x14ac:dyDescent="0.2">
      <c r="E660" s="17"/>
      <c r="F660" s="17"/>
      <c r="G660" s="17"/>
    </row>
    <row r="661" spans="5:7" x14ac:dyDescent="0.2">
      <c r="E661" s="17"/>
      <c r="F661" s="17"/>
      <c r="G661" s="17"/>
    </row>
    <row r="662" spans="5:7" x14ac:dyDescent="0.2">
      <c r="E662" s="17"/>
      <c r="F662" s="17"/>
      <c r="G662" s="17"/>
    </row>
    <row r="663" spans="5:7" x14ac:dyDescent="0.2">
      <c r="E663" s="17"/>
      <c r="F663" s="17"/>
      <c r="G663" s="17"/>
    </row>
    <row r="664" spans="5:7" x14ac:dyDescent="0.2">
      <c r="E664" s="17"/>
      <c r="F664" s="17"/>
      <c r="G664" s="17"/>
    </row>
    <row r="665" spans="5:7" x14ac:dyDescent="0.2">
      <c r="E665" s="17"/>
      <c r="F665" s="17"/>
      <c r="G665" s="17"/>
    </row>
    <row r="666" spans="5:7" x14ac:dyDescent="0.2">
      <c r="E666" s="17"/>
      <c r="F666" s="17"/>
      <c r="G666" s="17"/>
    </row>
    <row r="667" spans="5:7" x14ac:dyDescent="0.2">
      <c r="E667" s="17"/>
      <c r="F667" s="17"/>
      <c r="G667" s="17"/>
    </row>
    <row r="668" spans="5:7" x14ac:dyDescent="0.2">
      <c r="E668" s="17"/>
      <c r="F668" s="17"/>
      <c r="G668" s="17"/>
    </row>
    <row r="669" spans="5:7" x14ac:dyDescent="0.2">
      <c r="E669" s="17"/>
      <c r="F669" s="17"/>
      <c r="G669" s="17"/>
    </row>
    <row r="670" spans="5:7" x14ac:dyDescent="0.2">
      <c r="E670" s="17"/>
      <c r="F670" s="17"/>
      <c r="G670" s="17"/>
    </row>
    <row r="671" spans="5:7" x14ac:dyDescent="0.2">
      <c r="E671" s="17"/>
      <c r="F671" s="17"/>
      <c r="G671" s="17"/>
    </row>
    <row r="672" spans="5:7" x14ac:dyDescent="0.2">
      <c r="E672" s="17"/>
      <c r="F672" s="17"/>
      <c r="G672" s="17"/>
    </row>
    <row r="673" spans="5:7" x14ac:dyDescent="0.2">
      <c r="E673" s="17"/>
      <c r="F673" s="17"/>
      <c r="G673" s="17"/>
    </row>
    <row r="674" spans="5:7" x14ac:dyDescent="0.2">
      <c r="E674" s="17"/>
      <c r="F674" s="17"/>
      <c r="G674" s="17"/>
    </row>
    <row r="675" spans="5:7" x14ac:dyDescent="0.2">
      <c r="E675" s="17"/>
      <c r="F675" s="17"/>
      <c r="G675" s="17"/>
    </row>
    <row r="676" spans="5:7" x14ac:dyDescent="0.2">
      <c r="E676" s="17"/>
      <c r="F676" s="17"/>
      <c r="G676" s="17"/>
    </row>
    <row r="677" spans="5:7" x14ac:dyDescent="0.2">
      <c r="E677" s="17"/>
      <c r="F677" s="17"/>
      <c r="G677" s="17"/>
    </row>
    <row r="678" spans="5:7" x14ac:dyDescent="0.2">
      <c r="E678" s="17"/>
      <c r="F678" s="17"/>
      <c r="G678" s="17"/>
    </row>
    <row r="679" spans="5:7" x14ac:dyDescent="0.2">
      <c r="E679" s="17"/>
      <c r="F679" s="17"/>
      <c r="G679" s="17"/>
    </row>
    <row r="680" spans="5:7" x14ac:dyDescent="0.2">
      <c r="E680" s="17"/>
      <c r="F680" s="17"/>
      <c r="G680" s="17"/>
    </row>
    <row r="681" spans="5:7" x14ac:dyDescent="0.2">
      <c r="E681" s="17"/>
      <c r="F681" s="17"/>
      <c r="G681" s="17"/>
    </row>
    <row r="682" spans="5:7" x14ac:dyDescent="0.2">
      <c r="E682" s="17"/>
      <c r="F682" s="17"/>
      <c r="G682" s="17"/>
    </row>
    <row r="683" spans="5:7" x14ac:dyDescent="0.2">
      <c r="E683" s="17"/>
      <c r="F683" s="17"/>
      <c r="G683" s="17"/>
    </row>
    <row r="684" spans="5:7" x14ac:dyDescent="0.2">
      <c r="E684" s="17"/>
      <c r="F684" s="17"/>
      <c r="G684" s="17"/>
    </row>
    <row r="685" spans="5:7" x14ac:dyDescent="0.2">
      <c r="E685" s="17"/>
      <c r="F685" s="17"/>
      <c r="G685" s="17"/>
    </row>
    <row r="686" spans="5:7" x14ac:dyDescent="0.2">
      <c r="E686" s="17"/>
      <c r="F686" s="17"/>
      <c r="G686" s="17"/>
    </row>
    <row r="687" spans="5:7" x14ac:dyDescent="0.2">
      <c r="E687" s="17"/>
      <c r="F687" s="17"/>
      <c r="G687" s="17"/>
    </row>
    <row r="688" spans="5:7" x14ac:dyDescent="0.2">
      <c r="E688" s="17"/>
      <c r="F688" s="17"/>
      <c r="G688" s="17"/>
    </row>
    <row r="689" spans="5:7" x14ac:dyDescent="0.2">
      <c r="E689" s="17"/>
      <c r="F689" s="17"/>
      <c r="G689" s="17"/>
    </row>
    <row r="690" spans="5:7" x14ac:dyDescent="0.2">
      <c r="E690" s="17"/>
      <c r="F690" s="17"/>
      <c r="G690" s="17"/>
    </row>
    <row r="691" spans="5:7" x14ac:dyDescent="0.2">
      <c r="E691" s="17"/>
      <c r="F691" s="17"/>
      <c r="G691" s="17"/>
    </row>
    <row r="692" spans="5:7" x14ac:dyDescent="0.2">
      <c r="E692" s="17"/>
      <c r="F692" s="17"/>
      <c r="G692" s="17"/>
    </row>
    <row r="693" spans="5:7" x14ac:dyDescent="0.2">
      <c r="E693" s="17"/>
      <c r="F693" s="17"/>
      <c r="G693" s="17"/>
    </row>
    <row r="694" spans="5:7" x14ac:dyDescent="0.2">
      <c r="E694" s="17"/>
      <c r="F694" s="17"/>
      <c r="G694" s="17"/>
    </row>
    <row r="695" spans="5:7" x14ac:dyDescent="0.2">
      <c r="E695" s="17"/>
      <c r="F695" s="17"/>
      <c r="G695" s="17"/>
    </row>
    <row r="696" spans="5:7" x14ac:dyDescent="0.2">
      <c r="E696" s="17"/>
      <c r="F696" s="17"/>
      <c r="G696" s="17"/>
    </row>
    <row r="697" spans="5:7" x14ac:dyDescent="0.2">
      <c r="E697" s="17"/>
      <c r="F697" s="17"/>
      <c r="G697" s="17"/>
    </row>
    <row r="698" spans="5:7" x14ac:dyDescent="0.2">
      <c r="E698" s="17"/>
      <c r="F698" s="17"/>
      <c r="G698" s="17"/>
    </row>
    <row r="699" spans="5:7" x14ac:dyDescent="0.2">
      <c r="E699" s="17"/>
      <c r="F699" s="17"/>
      <c r="G699" s="17"/>
    </row>
    <row r="700" spans="5:7" x14ac:dyDescent="0.2">
      <c r="E700" s="17"/>
      <c r="F700" s="17"/>
      <c r="G700" s="17"/>
    </row>
    <row r="701" spans="5:7" x14ac:dyDescent="0.2">
      <c r="E701" s="17"/>
      <c r="F701" s="17"/>
      <c r="G701" s="17"/>
    </row>
    <row r="702" spans="5:7" x14ac:dyDescent="0.2">
      <c r="E702" s="17"/>
      <c r="F702" s="17"/>
      <c r="G702" s="17"/>
    </row>
    <row r="703" spans="5:7" x14ac:dyDescent="0.2">
      <c r="E703" s="17"/>
      <c r="F703" s="17"/>
      <c r="G703" s="17"/>
    </row>
    <row r="704" spans="5:7" x14ac:dyDescent="0.2">
      <c r="E704" s="17"/>
      <c r="F704" s="17"/>
      <c r="G704" s="17"/>
    </row>
    <row r="705" spans="5:7" x14ac:dyDescent="0.2">
      <c r="E705" s="17"/>
      <c r="F705" s="17"/>
      <c r="G705" s="17"/>
    </row>
    <row r="706" spans="5:7" x14ac:dyDescent="0.2">
      <c r="E706" s="17"/>
      <c r="F706" s="17"/>
      <c r="G706" s="17"/>
    </row>
    <row r="707" spans="5:7" x14ac:dyDescent="0.2">
      <c r="E707" s="17"/>
      <c r="F707" s="17"/>
      <c r="G707" s="17"/>
    </row>
    <row r="708" spans="5:7" x14ac:dyDescent="0.2">
      <c r="E708" s="17"/>
      <c r="F708" s="17"/>
      <c r="G708" s="17"/>
    </row>
    <row r="709" spans="5:7" x14ac:dyDescent="0.2">
      <c r="E709" s="17"/>
      <c r="F709" s="17"/>
      <c r="G709" s="17"/>
    </row>
    <row r="710" spans="5:7" x14ac:dyDescent="0.2">
      <c r="E710" s="17"/>
      <c r="F710" s="17"/>
      <c r="G710" s="17"/>
    </row>
    <row r="711" spans="5:7" x14ac:dyDescent="0.2">
      <c r="E711" s="17"/>
      <c r="F711" s="17"/>
      <c r="G711" s="17"/>
    </row>
    <row r="712" spans="5:7" x14ac:dyDescent="0.2">
      <c r="E712" s="17"/>
      <c r="F712" s="17"/>
      <c r="G712" s="17"/>
    </row>
    <row r="713" spans="5:7" x14ac:dyDescent="0.2">
      <c r="E713" s="17"/>
      <c r="F713" s="17"/>
      <c r="G713" s="17"/>
    </row>
    <row r="714" spans="5:7" x14ac:dyDescent="0.2">
      <c r="E714" s="17"/>
      <c r="F714" s="17"/>
      <c r="G714" s="17"/>
    </row>
    <row r="715" spans="5:7" x14ac:dyDescent="0.2">
      <c r="E715" s="17"/>
      <c r="F715" s="17"/>
      <c r="G715" s="17"/>
    </row>
    <row r="716" spans="5:7" x14ac:dyDescent="0.2">
      <c r="E716" s="17"/>
      <c r="F716" s="17"/>
      <c r="G716" s="17"/>
    </row>
    <row r="717" spans="5:7" x14ac:dyDescent="0.2">
      <c r="E717" s="17"/>
      <c r="F717" s="17"/>
      <c r="G717" s="17"/>
    </row>
    <row r="718" spans="5:7" x14ac:dyDescent="0.2">
      <c r="E718" s="17"/>
      <c r="F718" s="17"/>
      <c r="G718" s="17"/>
    </row>
    <row r="719" spans="5:7" x14ac:dyDescent="0.2">
      <c r="E719" s="17"/>
      <c r="F719" s="17"/>
      <c r="G719" s="17"/>
    </row>
    <row r="720" spans="5:7" x14ac:dyDescent="0.2">
      <c r="E720" s="17"/>
      <c r="F720" s="17"/>
      <c r="G720" s="17"/>
    </row>
    <row r="721" spans="5:7" x14ac:dyDescent="0.2">
      <c r="E721" s="17"/>
      <c r="F721" s="17"/>
      <c r="G721" s="17"/>
    </row>
    <row r="722" spans="5:7" x14ac:dyDescent="0.2">
      <c r="E722" s="17"/>
      <c r="F722" s="17"/>
      <c r="G722" s="17"/>
    </row>
    <row r="723" spans="5:7" x14ac:dyDescent="0.2">
      <c r="E723" s="17"/>
      <c r="F723" s="17"/>
      <c r="G723" s="17"/>
    </row>
    <row r="724" spans="5:7" x14ac:dyDescent="0.2">
      <c r="E724" s="17"/>
      <c r="F724" s="17"/>
      <c r="G724" s="17"/>
    </row>
    <row r="725" spans="5:7" x14ac:dyDescent="0.2">
      <c r="E725" s="17"/>
      <c r="F725" s="17"/>
      <c r="G725" s="17"/>
    </row>
    <row r="726" spans="5:7" x14ac:dyDescent="0.2">
      <c r="E726" s="17"/>
      <c r="F726" s="17"/>
      <c r="G726" s="17"/>
    </row>
    <row r="727" spans="5:7" x14ac:dyDescent="0.2">
      <c r="E727" s="17"/>
      <c r="F727" s="17"/>
      <c r="G727" s="17"/>
    </row>
    <row r="728" spans="5:7" x14ac:dyDescent="0.2">
      <c r="E728" s="17"/>
      <c r="F728" s="17"/>
      <c r="G728" s="17"/>
    </row>
    <row r="729" spans="5:7" x14ac:dyDescent="0.2">
      <c r="E729" s="17"/>
      <c r="F729" s="17"/>
      <c r="G729" s="17"/>
    </row>
    <row r="730" spans="5:7" x14ac:dyDescent="0.2">
      <c r="E730" s="17"/>
      <c r="F730" s="17"/>
      <c r="G730" s="17"/>
    </row>
    <row r="731" spans="5:7" x14ac:dyDescent="0.2">
      <c r="E731" s="17"/>
      <c r="F731" s="17"/>
      <c r="G731" s="17"/>
    </row>
    <row r="732" spans="5:7" x14ac:dyDescent="0.2">
      <c r="E732" s="17"/>
      <c r="F732" s="17"/>
      <c r="G732" s="17"/>
    </row>
    <row r="733" spans="5:7" x14ac:dyDescent="0.2">
      <c r="E733" s="17"/>
      <c r="F733" s="17"/>
      <c r="G733" s="17"/>
    </row>
    <row r="734" spans="5:7" x14ac:dyDescent="0.2">
      <c r="E734" s="17"/>
      <c r="F734" s="17"/>
      <c r="G734" s="17"/>
    </row>
    <row r="735" spans="5:7" x14ac:dyDescent="0.2">
      <c r="E735" s="17"/>
      <c r="F735" s="17"/>
      <c r="G735" s="17"/>
    </row>
    <row r="736" spans="5:7" x14ac:dyDescent="0.2">
      <c r="E736" s="17"/>
      <c r="F736" s="17"/>
      <c r="G736" s="17"/>
    </row>
    <row r="737" spans="5:7" x14ac:dyDescent="0.2">
      <c r="E737" s="17"/>
      <c r="F737" s="17"/>
      <c r="G737" s="17"/>
    </row>
    <row r="738" spans="5:7" x14ac:dyDescent="0.2">
      <c r="E738" s="17"/>
      <c r="F738" s="17"/>
      <c r="G738" s="17"/>
    </row>
    <row r="739" spans="5:7" x14ac:dyDescent="0.2">
      <c r="E739" s="17"/>
      <c r="F739" s="17"/>
      <c r="G739" s="17"/>
    </row>
    <row r="740" spans="5:7" x14ac:dyDescent="0.2">
      <c r="E740" s="17"/>
      <c r="F740" s="17"/>
      <c r="G740" s="17"/>
    </row>
    <row r="741" spans="5:7" x14ac:dyDescent="0.2">
      <c r="E741" s="17"/>
      <c r="F741" s="17"/>
      <c r="G741" s="17"/>
    </row>
    <row r="742" spans="5:7" x14ac:dyDescent="0.2">
      <c r="E742" s="17"/>
      <c r="F742" s="17"/>
      <c r="G742" s="17"/>
    </row>
    <row r="743" spans="5:7" x14ac:dyDescent="0.2">
      <c r="E743" s="17"/>
      <c r="F743" s="17"/>
      <c r="G743" s="17"/>
    </row>
    <row r="744" spans="5:7" x14ac:dyDescent="0.2">
      <c r="E744" s="17"/>
      <c r="F744" s="17"/>
      <c r="G744" s="17"/>
    </row>
    <row r="745" spans="5:7" x14ac:dyDescent="0.2">
      <c r="E745" s="17"/>
      <c r="F745" s="17"/>
      <c r="G745" s="17"/>
    </row>
    <row r="746" spans="5:7" x14ac:dyDescent="0.2">
      <c r="E746" s="17"/>
      <c r="F746" s="17"/>
      <c r="G746" s="17"/>
    </row>
    <row r="747" spans="5:7" x14ac:dyDescent="0.2">
      <c r="E747" s="17"/>
      <c r="F747" s="17"/>
      <c r="G747" s="17"/>
    </row>
    <row r="748" spans="5:7" x14ac:dyDescent="0.2">
      <c r="E748" s="17"/>
      <c r="F748" s="17"/>
      <c r="G748" s="17"/>
    </row>
    <row r="749" spans="5:7" x14ac:dyDescent="0.2">
      <c r="E749" s="17"/>
      <c r="F749" s="17"/>
      <c r="G749" s="17"/>
    </row>
    <row r="750" spans="5:7" x14ac:dyDescent="0.2">
      <c r="E750" s="17"/>
      <c r="F750" s="17"/>
      <c r="G750" s="17"/>
    </row>
    <row r="751" spans="5:7" x14ac:dyDescent="0.2">
      <c r="E751" s="17"/>
      <c r="F751" s="17"/>
      <c r="G751" s="17"/>
    </row>
    <row r="752" spans="5:7" x14ac:dyDescent="0.2">
      <c r="E752" s="17"/>
      <c r="F752" s="17"/>
      <c r="G752" s="17"/>
    </row>
    <row r="753" spans="5:7" x14ac:dyDescent="0.2">
      <c r="E753" s="17"/>
      <c r="F753" s="17"/>
      <c r="G753" s="17"/>
    </row>
    <row r="754" spans="5:7" x14ac:dyDescent="0.2">
      <c r="E754" s="17"/>
      <c r="F754" s="17"/>
      <c r="G754" s="17"/>
    </row>
    <row r="755" spans="5:7" x14ac:dyDescent="0.2">
      <c r="E755" s="17"/>
      <c r="F755" s="17"/>
      <c r="G755" s="17"/>
    </row>
    <row r="756" spans="5:7" x14ac:dyDescent="0.2">
      <c r="E756" s="17"/>
      <c r="F756" s="17"/>
      <c r="G756" s="17"/>
    </row>
    <row r="757" spans="5:7" x14ac:dyDescent="0.2">
      <c r="E757" s="17"/>
      <c r="F757" s="17"/>
      <c r="G757" s="17"/>
    </row>
    <row r="758" spans="5:7" x14ac:dyDescent="0.2">
      <c r="E758" s="17"/>
      <c r="F758" s="17"/>
      <c r="G758" s="17"/>
    </row>
    <row r="759" spans="5:7" x14ac:dyDescent="0.2">
      <c r="E759" s="17"/>
      <c r="F759" s="17"/>
      <c r="G759" s="17"/>
    </row>
    <row r="760" spans="5:7" x14ac:dyDescent="0.2">
      <c r="E760" s="17"/>
      <c r="F760" s="17"/>
      <c r="G760" s="17"/>
    </row>
    <row r="761" spans="5:7" x14ac:dyDescent="0.2">
      <c r="E761" s="17"/>
      <c r="F761" s="17"/>
      <c r="G761" s="17"/>
    </row>
    <row r="762" spans="5:7" x14ac:dyDescent="0.2">
      <c r="E762" s="17"/>
      <c r="F762" s="17"/>
      <c r="G762" s="17"/>
    </row>
    <row r="763" spans="5:7" x14ac:dyDescent="0.2">
      <c r="E763" s="17"/>
      <c r="F763" s="17"/>
      <c r="G763" s="17"/>
    </row>
    <row r="764" spans="5:7" x14ac:dyDescent="0.2">
      <c r="E764" s="17"/>
      <c r="F764" s="17"/>
      <c r="G764" s="17"/>
    </row>
    <row r="765" spans="5:7" x14ac:dyDescent="0.2">
      <c r="E765" s="17"/>
      <c r="F765" s="17"/>
      <c r="G765" s="17"/>
    </row>
    <row r="766" spans="5:7" x14ac:dyDescent="0.2">
      <c r="E766" s="17"/>
      <c r="F766" s="17"/>
      <c r="G766" s="17"/>
    </row>
    <row r="767" spans="5:7" x14ac:dyDescent="0.2">
      <c r="E767" s="17"/>
      <c r="F767" s="17"/>
      <c r="G767" s="17"/>
    </row>
    <row r="768" spans="5:7" x14ac:dyDescent="0.2">
      <c r="E768" s="17"/>
      <c r="F768" s="17"/>
      <c r="G768" s="17"/>
    </row>
    <row r="769" spans="5:7" x14ac:dyDescent="0.2">
      <c r="E769" s="17"/>
      <c r="F769" s="17"/>
      <c r="G769" s="17"/>
    </row>
    <row r="770" spans="5:7" x14ac:dyDescent="0.2">
      <c r="E770" s="17"/>
      <c r="F770" s="17"/>
      <c r="G770" s="17"/>
    </row>
    <row r="771" spans="5:7" x14ac:dyDescent="0.2">
      <c r="E771" s="17"/>
      <c r="F771" s="17"/>
      <c r="G771" s="17"/>
    </row>
    <row r="772" spans="5:7" x14ac:dyDescent="0.2">
      <c r="E772" s="17"/>
      <c r="F772" s="17"/>
      <c r="G772" s="17"/>
    </row>
    <row r="773" spans="5:7" x14ac:dyDescent="0.2">
      <c r="E773" s="17"/>
      <c r="F773" s="17"/>
      <c r="G773" s="17"/>
    </row>
    <row r="774" spans="5:7" x14ac:dyDescent="0.2">
      <c r="E774" s="17"/>
      <c r="F774" s="17"/>
      <c r="G774" s="17"/>
    </row>
    <row r="775" spans="5:7" x14ac:dyDescent="0.2">
      <c r="E775" s="17"/>
      <c r="F775" s="17"/>
      <c r="G775" s="17"/>
    </row>
    <row r="776" spans="5:7" x14ac:dyDescent="0.2">
      <c r="E776" s="17"/>
      <c r="F776" s="17"/>
      <c r="G776" s="17"/>
    </row>
    <row r="777" spans="5:7" x14ac:dyDescent="0.2">
      <c r="E777" s="17"/>
      <c r="F777" s="17"/>
      <c r="G777" s="17"/>
    </row>
    <row r="778" spans="5:7" x14ac:dyDescent="0.2">
      <c r="E778" s="17"/>
      <c r="F778" s="17"/>
      <c r="G778" s="17"/>
    </row>
    <row r="779" spans="5:7" x14ac:dyDescent="0.2">
      <c r="E779" s="17"/>
      <c r="F779" s="17"/>
      <c r="G779" s="17"/>
    </row>
    <row r="780" spans="5:7" x14ac:dyDescent="0.2">
      <c r="E780" s="17"/>
      <c r="F780" s="17"/>
      <c r="G780" s="17"/>
    </row>
    <row r="781" spans="5:7" x14ac:dyDescent="0.2">
      <c r="E781" s="17"/>
      <c r="F781" s="17"/>
      <c r="G781" s="17"/>
    </row>
    <row r="782" spans="5:7" x14ac:dyDescent="0.2">
      <c r="E782" s="17"/>
      <c r="F782" s="17"/>
      <c r="G782" s="17"/>
    </row>
    <row r="783" spans="5:7" x14ac:dyDescent="0.2">
      <c r="E783" s="17"/>
      <c r="F783" s="17"/>
      <c r="G783" s="17"/>
    </row>
    <row r="784" spans="5:7" x14ac:dyDescent="0.2">
      <c r="E784" s="17"/>
      <c r="F784" s="17"/>
      <c r="G784" s="17"/>
    </row>
    <row r="785" spans="5:7" x14ac:dyDescent="0.2">
      <c r="E785" s="17"/>
      <c r="F785" s="17"/>
      <c r="G785" s="17"/>
    </row>
    <row r="786" spans="5:7" x14ac:dyDescent="0.2">
      <c r="E786" s="17"/>
      <c r="F786" s="17"/>
      <c r="G786" s="17"/>
    </row>
    <row r="787" spans="5:7" x14ac:dyDescent="0.2">
      <c r="E787" s="17"/>
      <c r="F787" s="17"/>
      <c r="G787" s="17"/>
    </row>
    <row r="788" spans="5:7" x14ac:dyDescent="0.2">
      <c r="E788" s="17"/>
      <c r="F788" s="17"/>
      <c r="G788" s="17"/>
    </row>
    <row r="789" spans="5:7" x14ac:dyDescent="0.2">
      <c r="E789" s="17"/>
      <c r="F789" s="17"/>
      <c r="G789" s="17"/>
    </row>
    <row r="790" spans="5:7" x14ac:dyDescent="0.2">
      <c r="E790" s="17"/>
      <c r="F790" s="17"/>
      <c r="G790" s="17"/>
    </row>
    <row r="791" spans="5:7" x14ac:dyDescent="0.2">
      <c r="E791" s="17"/>
      <c r="F791" s="17"/>
      <c r="G791" s="17"/>
    </row>
    <row r="792" spans="5:7" x14ac:dyDescent="0.2">
      <c r="E792" s="17"/>
      <c r="F792" s="17"/>
      <c r="G792" s="17"/>
    </row>
    <row r="793" spans="5:7" x14ac:dyDescent="0.2">
      <c r="E793" s="17"/>
      <c r="F793" s="17"/>
      <c r="G793" s="17"/>
    </row>
    <row r="794" spans="5:7" x14ac:dyDescent="0.2">
      <c r="E794" s="17"/>
      <c r="F794" s="17"/>
      <c r="G794" s="17"/>
    </row>
    <row r="795" spans="5:7" x14ac:dyDescent="0.2">
      <c r="E795" s="17"/>
      <c r="F795" s="17"/>
      <c r="G795" s="17"/>
    </row>
    <row r="796" spans="5:7" x14ac:dyDescent="0.2">
      <c r="E796" s="17"/>
      <c r="F796" s="17"/>
      <c r="G796" s="17"/>
    </row>
    <row r="797" spans="5:7" x14ac:dyDescent="0.2">
      <c r="E797" s="17"/>
      <c r="F797" s="17"/>
      <c r="G797" s="17"/>
    </row>
    <row r="798" spans="5:7" x14ac:dyDescent="0.2">
      <c r="E798" s="17"/>
      <c r="F798" s="17"/>
      <c r="G798" s="17"/>
    </row>
    <row r="799" spans="5:7" x14ac:dyDescent="0.2">
      <c r="E799" s="17"/>
      <c r="F799" s="17"/>
      <c r="G799" s="17"/>
    </row>
    <row r="800" spans="5:7" x14ac:dyDescent="0.2">
      <c r="E800" s="17"/>
      <c r="F800" s="17"/>
      <c r="G800" s="17"/>
    </row>
    <row r="801" spans="5:7" x14ac:dyDescent="0.2">
      <c r="E801" s="17"/>
      <c r="F801" s="17"/>
      <c r="G801" s="17"/>
    </row>
    <row r="802" spans="5:7" x14ac:dyDescent="0.2">
      <c r="E802" s="17"/>
      <c r="F802" s="17"/>
      <c r="G802" s="17"/>
    </row>
    <row r="803" spans="5:7" x14ac:dyDescent="0.2">
      <c r="E803" s="17"/>
      <c r="F803" s="17"/>
      <c r="G803" s="17"/>
    </row>
    <row r="804" spans="5:7" x14ac:dyDescent="0.2">
      <c r="E804" s="17"/>
      <c r="F804" s="17"/>
      <c r="G804" s="17"/>
    </row>
    <row r="805" spans="5:7" x14ac:dyDescent="0.2">
      <c r="E805" s="17"/>
      <c r="F805" s="17"/>
      <c r="G805" s="17"/>
    </row>
    <row r="806" spans="5:7" x14ac:dyDescent="0.2">
      <c r="E806" s="17"/>
      <c r="F806" s="17"/>
      <c r="G806" s="17"/>
    </row>
    <row r="807" spans="5:7" x14ac:dyDescent="0.2">
      <c r="E807" s="17"/>
      <c r="F807" s="17"/>
      <c r="G807" s="17"/>
    </row>
    <row r="808" spans="5:7" x14ac:dyDescent="0.2">
      <c r="E808" s="17"/>
      <c r="F808" s="17"/>
      <c r="G808" s="17"/>
    </row>
    <row r="809" spans="5:7" x14ac:dyDescent="0.2">
      <c r="E809" s="17"/>
      <c r="F809" s="17"/>
      <c r="G809" s="17"/>
    </row>
    <row r="810" spans="5:7" x14ac:dyDescent="0.2">
      <c r="E810" s="17"/>
      <c r="F810" s="17"/>
      <c r="G810" s="17"/>
    </row>
    <row r="811" spans="5:7" x14ac:dyDescent="0.2">
      <c r="E811" s="17"/>
      <c r="F811" s="17"/>
      <c r="G811" s="17"/>
    </row>
    <row r="812" spans="5:7" x14ac:dyDescent="0.2">
      <c r="E812" s="17"/>
      <c r="F812" s="17"/>
      <c r="G812" s="17"/>
    </row>
    <row r="813" spans="5:7" x14ac:dyDescent="0.2">
      <c r="E813" s="17"/>
      <c r="F813" s="17"/>
      <c r="G813" s="17"/>
    </row>
    <row r="814" spans="5:7" x14ac:dyDescent="0.2">
      <c r="E814" s="17"/>
      <c r="F814" s="17"/>
      <c r="G814" s="17"/>
    </row>
    <row r="815" spans="5:7" x14ac:dyDescent="0.2">
      <c r="E815" s="17"/>
      <c r="F815" s="17"/>
      <c r="G815" s="17"/>
    </row>
    <row r="816" spans="5:7" x14ac:dyDescent="0.2">
      <c r="E816" s="17"/>
      <c r="F816" s="17"/>
      <c r="G816" s="17"/>
    </row>
    <row r="817" spans="5:7" x14ac:dyDescent="0.2">
      <c r="E817" s="17"/>
      <c r="F817" s="17"/>
      <c r="G817" s="17"/>
    </row>
    <row r="818" spans="5:7" x14ac:dyDescent="0.2">
      <c r="E818" s="17"/>
      <c r="F818" s="17"/>
      <c r="G818" s="17"/>
    </row>
    <row r="819" spans="5:7" x14ac:dyDescent="0.2">
      <c r="E819" s="17"/>
      <c r="F819" s="17"/>
      <c r="G819" s="17"/>
    </row>
    <row r="820" spans="5:7" x14ac:dyDescent="0.2">
      <c r="E820" s="17"/>
      <c r="F820" s="17"/>
      <c r="G820" s="17"/>
    </row>
    <row r="821" spans="5:7" x14ac:dyDescent="0.2">
      <c r="E821" s="17"/>
      <c r="F821" s="17"/>
      <c r="G821" s="17"/>
    </row>
    <row r="822" spans="5:7" x14ac:dyDescent="0.2">
      <c r="E822" s="17"/>
      <c r="F822" s="17"/>
      <c r="G822" s="17"/>
    </row>
    <row r="823" spans="5:7" x14ac:dyDescent="0.2">
      <c r="E823" s="17"/>
      <c r="F823" s="17"/>
      <c r="G823" s="17"/>
    </row>
    <row r="824" spans="5:7" x14ac:dyDescent="0.2">
      <c r="E824" s="17"/>
      <c r="F824" s="17"/>
      <c r="G824" s="17"/>
    </row>
    <row r="825" spans="5:7" x14ac:dyDescent="0.2">
      <c r="E825" s="17"/>
      <c r="F825" s="17"/>
      <c r="G825" s="17"/>
    </row>
    <row r="826" spans="5:7" x14ac:dyDescent="0.2">
      <c r="E826" s="17"/>
      <c r="F826" s="17"/>
      <c r="G826" s="17"/>
    </row>
    <row r="827" spans="5:7" x14ac:dyDescent="0.2">
      <c r="E827" s="17"/>
      <c r="F827" s="17"/>
      <c r="G827" s="17"/>
    </row>
    <row r="828" spans="5:7" x14ac:dyDescent="0.2">
      <c r="E828" s="17"/>
      <c r="F828" s="17"/>
      <c r="G828" s="17"/>
    </row>
    <row r="829" spans="5:7" x14ac:dyDescent="0.2">
      <c r="E829" s="17"/>
      <c r="F829" s="17"/>
      <c r="G829" s="17"/>
    </row>
    <row r="830" spans="5:7" x14ac:dyDescent="0.2">
      <c r="E830" s="17"/>
      <c r="F830" s="17"/>
      <c r="G830" s="17"/>
    </row>
    <row r="831" spans="5:7" x14ac:dyDescent="0.2">
      <c r="E831" s="17"/>
      <c r="F831" s="17"/>
      <c r="G831" s="17"/>
    </row>
    <row r="832" spans="5:7" x14ac:dyDescent="0.2">
      <c r="E832" s="17"/>
      <c r="F832" s="17"/>
      <c r="G832" s="17"/>
    </row>
    <row r="833" spans="5:7" x14ac:dyDescent="0.2">
      <c r="E833" s="17"/>
      <c r="F833" s="17"/>
      <c r="G833" s="17"/>
    </row>
    <row r="834" spans="5:7" x14ac:dyDescent="0.2">
      <c r="E834" s="17"/>
      <c r="F834" s="17"/>
      <c r="G834" s="17"/>
    </row>
    <row r="835" spans="5:7" x14ac:dyDescent="0.2">
      <c r="E835" s="17"/>
      <c r="F835" s="17"/>
      <c r="G835" s="17"/>
    </row>
    <row r="836" spans="5:7" x14ac:dyDescent="0.2">
      <c r="E836" s="17"/>
      <c r="F836" s="17"/>
      <c r="G836" s="17"/>
    </row>
    <row r="837" spans="5:7" x14ac:dyDescent="0.2">
      <c r="E837" s="17"/>
      <c r="F837" s="17"/>
      <c r="G837" s="17"/>
    </row>
    <row r="838" spans="5:7" x14ac:dyDescent="0.2">
      <c r="E838" s="17"/>
      <c r="F838" s="17"/>
      <c r="G838" s="17"/>
    </row>
    <row r="839" spans="5:7" x14ac:dyDescent="0.2">
      <c r="E839" s="17"/>
      <c r="F839" s="17"/>
      <c r="G839" s="17"/>
    </row>
    <row r="840" spans="5:7" x14ac:dyDescent="0.2">
      <c r="E840" s="17"/>
      <c r="F840" s="17"/>
      <c r="G840" s="17"/>
    </row>
    <row r="841" spans="5:7" x14ac:dyDescent="0.2">
      <c r="E841" s="17"/>
      <c r="F841" s="17"/>
      <c r="G841" s="17"/>
    </row>
    <row r="842" spans="5:7" x14ac:dyDescent="0.2">
      <c r="E842" s="17"/>
      <c r="F842" s="17"/>
      <c r="G842" s="17"/>
    </row>
    <row r="843" spans="5:7" x14ac:dyDescent="0.2">
      <c r="E843" s="17"/>
      <c r="F843" s="17"/>
      <c r="G843" s="17"/>
    </row>
    <row r="844" spans="5:7" x14ac:dyDescent="0.2">
      <c r="E844" s="17"/>
      <c r="F844" s="17"/>
      <c r="G844" s="17"/>
    </row>
    <row r="845" spans="5:7" x14ac:dyDescent="0.2">
      <c r="E845" s="17"/>
      <c r="F845" s="17"/>
      <c r="G845" s="17"/>
    </row>
    <row r="846" spans="5:7" x14ac:dyDescent="0.2">
      <c r="E846" s="17"/>
      <c r="F846" s="17"/>
      <c r="G846" s="17"/>
    </row>
    <row r="847" spans="5:7" x14ac:dyDescent="0.2">
      <c r="E847" s="17"/>
      <c r="F847" s="17"/>
      <c r="G847" s="17"/>
    </row>
    <row r="848" spans="5:7" x14ac:dyDescent="0.2">
      <c r="E848" s="17"/>
      <c r="F848" s="17"/>
      <c r="G848" s="17"/>
    </row>
    <row r="849" spans="5:7" x14ac:dyDescent="0.2">
      <c r="E849" s="17"/>
      <c r="F849" s="17"/>
      <c r="G849" s="17"/>
    </row>
    <row r="850" spans="5:7" x14ac:dyDescent="0.2">
      <c r="E850" s="17"/>
      <c r="F850" s="17"/>
      <c r="G850" s="17"/>
    </row>
    <row r="851" spans="5:7" x14ac:dyDescent="0.2">
      <c r="E851" s="17"/>
      <c r="F851" s="17"/>
      <c r="G851" s="17"/>
    </row>
    <row r="852" spans="5:7" x14ac:dyDescent="0.2">
      <c r="E852" s="17"/>
      <c r="F852" s="17"/>
      <c r="G852" s="17"/>
    </row>
    <row r="853" spans="5:7" x14ac:dyDescent="0.2">
      <c r="E853" s="17"/>
      <c r="F853" s="17"/>
      <c r="G853" s="17"/>
    </row>
    <row r="854" spans="5:7" x14ac:dyDescent="0.2">
      <c r="E854" s="17"/>
      <c r="F854" s="17"/>
      <c r="G854" s="17"/>
    </row>
    <row r="855" spans="5:7" x14ac:dyDescent="0.2">
      <c r="E855" s="17"/>
      <c r="F855" s="17"/>
      <c r="G855" s="17"/>
    </row>
    <row r="856" spans="5:7" x14ac:dyDescent="0.2">
      <c r="E856" s="17"/>
      <c r="F856" s="17"/>
      <c r="G856" s="17"/>
    </row>
    <row r="857" spans="5:7" x14ac:dyDescent="0.2">
      <c r="E857" s="17"/>
      <c r="F857" s="17"/>
      <c r="G857" s="17"/>
    </row>
    <row r="858" spans="5:7" x14ac:dyDescent="0.2">
      <c r="E858" s="17"/>
      <c r="F858" s="17"/>
      <c r="G858" s="17"/>
    </row>
    <row r="859" spans="5:7" x14ac:dyDescent="0.2">
      <c r="E859" s="17"/>
      <c r="F859" s="17"/>
      <c r="G859" s="17"/>
    </row>
    <row r="860" spans="5:7" x14ac:dyDescent="0.2">
      <c r="E860" s="17"/>
      <c r="F860" s="17"/>
      <c r="G860" s="17"/>
    </row>
    <row r="861" spans="5:7" x14ac:dyDescent="0.2">
      <c r="E861" s="17"/>
      <c r="F861" s="17"/>
      <c r="G861" s="17"/>
    </row>
    <row r="862" spans="5:7" x14ac:dyDescent="0.2">
      <c r="E862" s="17"/>
      <c r="F862" s="17"/>
      <c r="G862" s="17"/>
    </row>
    <row r="863" spans="5:7" x14ac:dyDescent="0.2">
      <c r="E863" s="17"/>
      <c r="F863" s="17"/>
      <c r="G863" s="17"/>
    </row>
    <row r="864" spans="5:7" x14ac:dyDescent="0.2">
      <c r="E864" s="17"/>
      <c r="F864" s="17"/>
      <c r="G864" s="17"/>
    </row>
    <row r="865" spans="5:7" x14ac:dyDescent="0.2">
      <c r="E865" s="17"/>
      <c r="F865" s="17"/>
      <c r="G865" s="17"/>
    </row>
    <row r="866" spans="5:7" x14ac:dyDescent="0.2">
      <c r="E866" s="17"/>
      <c r="F866" s="17"/>
      <c r="G866" s="17"/>
    </row>
    <row r="867" spans="5:7" x14ac:dyDescent="0.2">
      <c r="E867" s="17"/>
      <c r="F867" s="17"/>
      <c r="G867" s="17"/>
    </row>
    <row r="868" spans="5:7" x14ac:dyDescent="0.2">
      <c r="E868" s="17"/>
      <c r="F868" s="17"/>
      <c r="G868" s="17"/>
    </row>
    <row r="869" spans="5:7" x14ac:dyDescent="0.2">
      <c r="E869" s="17"/>
      <c r="F869" s="17"/>
      <c r="G869" s="17"/>
    </row>
    <row r="870" spans="5:7" x14ac:dyDescent="0.2">
      <c r="E870" s="17"/>
      <c r="F870" s="17"/>
      <c r="G870" s="17"/>
    </row>
    <row r="871" spans="5:7" x14ac:dyDescent="0.2">
      <c r="E871" s="17"/>
      <c r="F871" s="17"/>
      <c r="G871" s="17"/>
    </row>
    <row r="872" spans="5:7" x14ac:dyDescent="0.2">
      <c r="E872" s="17"/>
      <c r="F872" s="17"/>
      <c r="G872" s="17"/>
    </row>
    <row r="873" spans="5:7" x14ac:dyDescent="0.2">
      <c r="E873" s="17"/>
      <c r="F873" s="17"/>
      <c r="G873" s="17"/>
    </row>
    <row r="874" spans="5:7" x14ac:dyDescent="0.2">
      <c r="E874" s="17"/>
      <c r="F874" s="17"/>
      <c r="G874" s="17"/>
    </row>
    <row r="875" spans="5:7" x14ac:dyDescent="0.2">
      <c r="E875" s="17"/>
      <c r="F875" s="17"/>
      <c r="G875" s="17"/>
    </row>
    <row r="876" spans="5:7" x14ac:dyDescent="0.2">
      <c r="E876" s="17"/>
      <c r="F876" s="17"/>
      <c r="G876" s="17"/>
    </row>
    <row r="877" spans="5:7" x14ac:dyDescent="0.2">
      <c r="E877" s="17"/>
      <c r="F877" s="17"/>
      <c r="G877" s="17"/>
    </row>
    <row r="878" spans="5:7" x14ac:dyDescent="0.2">
      <c r="E878" s="17"/>
      <c r="F878" s="17"/>
      <c r="G878" s="17"/>
    </row>
    <row r="879" spans="5:7" x14ac:dyDescent="0.2">
      <c r="E879" s="17"/>
      <c r="F879" s="17"/>
      <c r="G879" s="17"/>
    </row>
    <row r="880" spans="5:7" x14ac:dyDescent="0.2">
      <c r="E880" s="17"/>
      <c r="F880" s="17"/>
      <c r="G880" s="17"/>
    </row>
    <row r="881" spans="5:7" x14ac:dyDescent="0.2">
      <c r="E881" s="17"/>
      <c r="F881" s="17"/>
      <c r="G881" s="17"/>
    </row>
    <row r="882" spans="5:7" x14ac:dyDescent="0.2">
      <c r="E882" s="17"/>
      <c r="F882" s="17"/>
      <c r="G882" s="17"/>
    </row>
    <row r="883" spans="5:7" x14ac:dyDescent="0.2">
      <c r="E883" s="17"/>
      <c r="F883" s="17"/>
      <c r="G883" s="17"/>
    </row>
    <row r="884" spans="5:7" x14ac:dyDescent="0.2">
      <c r="E884" s="17"/>
      <c r="F884" s="17"/>
      <c r="G884" s="17"/>
    </row>
    <row r="885" spans="5:7" x14ac:dyDescent="0.2">
      <c r="E885" s="17"/>
      <c r="F885" s="17"/>
      <c r="G885" s="17"/>
    </row>
    <row r="886" spans="5:7" x14ac:dyDescent="0.2">
      <c r="E886" s="17"/>
      <c r="F886" s="17"/>
      <c r="G886" s="17"/>
    </row>
    <row r="887" spans="5:7" x14ac:dyDescent="0.2">
      <c r="E887" s="17"/>
      <c r="F887" s="17"/>
      <c r="G887" s="17"/>
    </row>
    <row r="888" spans="5:7" x14ac:dyDescent="0.2">
      <c r="E888" s="17"/>
      <c r="F888" s="17"/>
      <c r="G888" s="17"/>
    </row>
    <row r="889" spans="5:7" x14ac:dyDescent="0.2">
      <c r="E889" s="17"/>
      <c r="F889" s="17"/>
      <c r="G889" s="17"/>
    </row>
    <row r="890" spans="5:7" x14ac:dyDescent="0.2">
      <c r="E890" s="17"/>
      <c r="F890" s="17"/>
      <c r="G890" s="17"/>
    </row>
    <row r="891" spans="5:7" x14ac:dyDescent="0.2">
      <c r="E891" s="17"/>
      <c r="F891" s="17"/>
      <c r="G891" s="17"/>
    </row>
    <row r="892" spans="5:7" x14ac:dyDescent="0.2">
      <c r="E892" s="17"/>
      <c r="F892" s="17"/>
      <c r="G892" s="17"/>
    </row>
    <row r="893" spans="5:7" x14ac:dyDescent="0.2">
      <c r="E893" s="17"/>
      <c r="F893" s="17"/>
      <c r="G893" s="17"/>
    </row>
    <row r="894" spans="5:7" x14ac:dyDescent="0.2">
      <c r="E894" s="17"/>
      <c r="F894" s="17"/>
      <c r="G894" s="17"/>
    </row>
    <row r="895" spans="5:7" x14ac:dyDescent="0.2">
      <c r="E895" s="17"/>
      <c r="F895" s="17"/>
      <c r="G895" s="17"/>
    </row>
    <row r="896" spans="5:7" x14ac:dyDescent="0.2">
      <c r="E896" s="17"/>
      <c r="F896" s="17"/>
      <c r="G896" s="17"/>
    </row>
    <row r="897" spans="5:7" x14ac:dyDescent="0.2">
      <c r="E897" s="17"/>
      <c r="F897" s="17"/>
      <c r="G897" s="17"/>
    </row>
    <row r="898" spans="5:7" x14ac:dyDescent="0.2">
      <c r="E898" s="17"/>
      <c r="F898" s="17"/>
      <c r="G898" s="17"/>
    </row>
    <row r="899" spans="5:7" x14ac:dyDescent="0.2">
      <c r="E899" s="17"/>
      <c r="F899" s="17"/>
      <c r="G899" s="17"/>
    </row>
    <row r="900" spans="5:7" x14ac:dyDescent="0.2">
      <c r="E900" s="17"/>
      <c r="F900" s="17"/>
      <c r="G900" s="17"/>
    </row>
    <row r="901" spans="5:7" x14ac:dyDescent="0.2">
      <c r="E901" s="17"/>
      <c r="F901" s="17"/>
      <c r="G901" s="17"/>
    </row>
    <row r="902" spans="5:7" x14ac:dyDescent="0.2">
      <c r="E902" s="17"/>
      <c r="F902" s="17"/>
      <c r="G902" s="17"/>
    </row>
    <row r="903" spans="5:7" x14ac:dyDescent="0.2">
      <c r="E903" s="17"/>
      <c r="F903" s="17"/>
      <c r="G903" s="17"/>
    </row>
    <row r="904" spans="5:7" x14ac:dyDescent="0.2">
      <c r="E904" s="17"/>
      <c r="F904" s="17"/>
      <c r="G904" s="17"/>
    </row>
    <row r="905" spans="5:7" x14ac:dyDescent="0.2">
      <c r="E905" s="17"/>
      <c r="F905" s="17"/>
      <c r="G905" s="17"/>
    </row>
    <row r="906" spans="5:7" x14ac:dyDescent="0.2">
      <c r="E906" s="17"/>
      <c r="F906" s="17"/>
      <c r="G906" s="17"/>
    </row>
    <row r="907" spans="5:7" x14ac:dyDescent="0.2">
      <c r="E907" s="17"/>
      <c r="F907" s="17"/>
      <c r="G907" s="17"/>
    </row>
    <row r="908" spans="5:7" x14ac:dyDescent="0.2">
      <c r="E908" s="17"/>
      <c r="F908" s="17"/>
      <c r="G908" s="17"/>
    </row>
    <row r="909" spans="5:7" x14ac:dyDescent="0.2">
      <c r="E909" s="17"/>
      <c r="F909" s="17"/>
      <c r="G909" s="17"/>
    </row>
    <row r="910" spans="5:7" x14ac:dyDescent="0.2">
      <c r="E910" s="17"/>
      <c r="F910" s="17"/>
      <c r="G910" s="17"/>
    </row>
    <row r="911" spans="5:7" x14ac:dyDescent="0.2">
      <c r="E911" s="17"/>
      <c r="F911" s="17"/>
      <c r="G911" s="17"/>
    </row>
    <row r="912" spans="5:7" x14ac:dyDescent="0.2">
      <c r="E912" s="17"/>
      <c r="F912" s="17"/>
      <c r="G912" s="17"/>
    </row>
    <row r="913" spans="5:7" x14ac:dyDescent="0.2">
      <c r="E913" s="17"/>
      <c r="F913" s="17"/>
      <c r="G913" s="17"/>
    </row>
    <row r="914" spans="5:7" x14ac:dyDescent="0.2">
      <c r="E914" s="17"/>
      <c r="F914" s="17"/>
      <c r="G914" s="17"/>
    </row>
    <row r="915" spans="5:7" x14ac:dyDescent="0.2">
      <c r="E915" s="17"/>
      <c r="F915" s="17"/>
      <c r="G915" s="17"/>
    </row>
    <row r="916" spans="5:7" x14ac:dyDescent="0.2">
      <c r="E916" s="17"/>
      <c r="F916" s="17"/>
      <c r="G916" s="17"/>
    </row>
    <row r="917" spans="5:7" x14ac:dyDescent="0.2">
      <c r="E917" s="17"/>
      <c r="F917" s="17"/>
      <c r="G917" s="17"/>
    </row>
    <row r="918" spans="5:7" x14ac:dyDescent="0.2">
      <c r="E918" s="17"/>
      <c r="F918" s="17"/>
      <c r="G918" s="17"/>
    </row>
    <row r="919" spans="5:7" x14ac:dyDescent="0.2">
      <c r="E919" s="17"/>
      <c r="F919" s="17"/>
      <c r="G919" s="17"/>
    </row>
    <row r="920" spans="5:7" x14ac:dyDescent="0.2">
      <c r="E920" s="17"/>
      <c r="F920" s="17"/>
      <c r="G920" s="17"/>
    </row>
    <row r="921" spans="5:7" x14ac:dyDescent="0.2">
      <c r="E921" s="17"/>
      <c r="F921" s="17"/>
      <c r="G921" s="17"/>
    </row>
    <row r="922" spans="5:7" x14ac:dyDescent="0.2">
      <c r="E922" s="17"/>
      <c r="F922" s="17"/>
      <c r="G922" s="17"/>
    </row>
    <row r="923" spans="5:7" x14ac:dyDescent="0.2">
      <c r="E923" s="17"/>
      <c r="F923" s="17"/>
      <c r="G923" s="17"/>
    </row>
    <row r="924" spans="5:7" x14ac:dyDescent="0.2">
      <c r="E924" s="17"/>
      <c r="F924" s="17"/>
      <c r="G924" s="17"/>
    </row>
    <row r="925" spans="5:7" x14ac:dyDescent="0.2">
      <c r="E925" s="17"/>
      <c r="F925" s="17"/>
      <c r="G925" s="17"/>
    </row>
    <row r="926" spans="5:7" x14ac:dyDescent="0.2">
      <c r="E926" s="17"/>
      <c r="F926" s="17"/>
      <c r="G926" s="17"/>
    </row>
    <row r="927" spans="5:7" x14ac:dyDescent="0.2">
      <c r="E927" s="17"/>
      <c r="F927" s="17"/>
      <c r="G927" s="17"/>
    </row>
    <row r="928" spans="5:7" x14ac:dyDescent="0.2">
      <c r="E928" s="17"/>
      <c r="F928" s="17"/>
      <c r="G928" s="17"/>
    </row>
    <row r="929" spans="5:7" x14ac:dyDescent="0.2">
      <c r="E929" s="17"/>
      <c r="F929" s="17"/>
      <c r="G929" s="17"/>
    </row>
    <row r="930" spans="5:7" x14ac:dyDescent="0.2">
      <c r="E930" s="17"/>
      <c r="F930" s="17"/>
      <c r="G930" s="17"/>
    </row>
    <row r="931" spans="5:7" x14ac:dyDescent="0.2">
      <c r="E931" s="17"/>
      <c r="F931" s="17"/>
      <c r="G931" s="17"/>
    </row>
    <row r="932" spans="5:7" x14ac:dyDescent="0.2">
      <c r="E932" s="17"/>
      <c r="F932" s="17"/>
      <c r="G932" s="17"/>
    </row>
    <row r="933" spans="5:7" x14ac:dyDescent="0.2">
      <c r="E933" s="17"/>
      <c r="F933" s="17"/>
      <c r="G933" s="17"/>
    </row>
    <row r="934" spans="5:7" x14ac:dyDescent="0.2">
      <c r="E934" s="17"/>
      <c r="F934" s="17"/>
      <c r="G934" s="17"/>
    </row>
    <row r="935" spans="5:7" x14ac:dyDescent="0.2">
      <c r="E935" s="17"/>
      <c r="F935" s="17"/>
      <c r="G935" s="17"/>
    </row>
    <row r="936" spans="5:7" x14ac:dyDescent="0.2">
      <c r="E936" s="17"/>
      <c r="F936" s="17"/>
      <c r="G936" s="17"/>
    </row>
    <row r="937" spans="5:7" x14ac:dyDescent="0.2">
      <c r="E937" s="17"/>
      <c r="F937" s="17"/>
      <c r="G937" s="17"/>
    </row>
    <row r="938" spans="5:7" x14ac:dyDescent="0.2">
      <c r="E938" s="17"/>
      <c r="F938" s="17"/>
      <c r="G938" s="17"/>
    </row>
    <row r="939" spans="5:7" x14ac:dyDescent="0.2">
      <c r="E939" s="17"/>
      <c r="F939" s="17"/>
      <c r="G939" s="17"/>
    </row>
    <row r="940" spans="5:7" x14ac:dyDescent="0.2">
      <c r="E940" s="17"/>
      <c r="F940" s="17"/>
      <c r="G940" s="17"/>
    </row>
    <row r="941" spans="5:7" x14ac:dyDescent="0.2">
      <c r="E941" s="17"/>
      <c r="F941" s="17"/>
      <c r="G941" s="17"/>
    </row>
    <row r="942" spans="5:7" x14ac:dyDescent="0.2">
      <c r="E942" s="17"/>
      <c r="F942" s="17"/>
      <c r="G942" s="17"/>
    </row>
    <row r="943" spans="5:7" x14ac:dyDescent="0.2">
      <c r="E943" s="17"/>
      <c r="F943" s="17"/>
      <c r="G943" s="17"/>
    </row>
    <row r="944" spans="5:7" x14ac:dyDescent="0.2">
      <c r="E944" s="17"/>
      <c r="F944" s="17"/>
      <c r="G944" s="17"/>
    </row>
    <row r="945" spans="5:7" x14ac:dyDescent="0.2">
      <c r="E945" s="17"/>
      <c r="F945" s="17"/>
      <c r="G945" s="17"/>
    </row>
    <row r="946" spans="5:7" x14ac:dyDescent="0.2">
      <c r="E946" s="17"/>
      <c r="F946" s="17"/>
      <c r="G946" s="17"/>
    </row>
    <row r="947" spans="5:7" x14ac:dyDescent="0.2">
      <c r="E947" s="17"/>
      <c r="F947" s="17"/>
      <c r="G947" s="17"/>
    </row>
    <row r="948" spans="5:7" x14ac:dyDescent="0.2">
      <c r="E948" s="17"/>
      <c r="F948" s="17"/>
      <c r="G948" s="17"/>
    </row>
    <row r="949" spans="5:7" x14ac:dyDescent="0.2">
      <c r="E949" s="17"/>
      <c r="F949" s="17"/>
      <c r="G949" s="17"/>
    </row>
    <row r="950" spans="5:7" x14ac:dyDescent="0.2">
      <c r="E950" s="17"/>
      <c r="F950" s="17"/>
      <c r="G950" s="17"/>
    </row>
    <row r="951" spans="5:7" x14ac:dyDescent="0.2">
      <c r="E951" s="17"/>
      <c r="F951" s="17"/>
      <c r="G951" s="17"/>
    </row>
    <row r="952" spans="5:7" x14ac:dyDescent="0.2">
      <c r="E952" s="17"/>
      <c r="F952" s="17"/>
      <c r="G952" s="17"/>
    </row>
    <row r="953" spans="5:7" x14ac:dyDescent="0.2">
      <c r="E953" s="17"/>
      <c r="F953" s="17"/>
      <c r="G953" s="17"/>
    </row>
    <row r="954" spans="5:7" x14ac:dyDescent="0.2">
      <c r="E954" s="17"/>
      <c r="F954" s="17"/>
      <c r="G954" s="17"/>
    </row>
    <row r="955" spans="5:7" x14ac:dyDescent="0.2">
      <c r="E955" s="17"/>
      <c r="F955" s="17"/>
      <c r="G955" s="17"/>
    </row>
    <row r="956" spans="5:7" x14ac:dyDescent="0.2">
      <c r="E956" s="17"/>
      <c r="F956" s="17"/>
      <c r="G956" s="17"/>
    </row>
    <row r="957" spans="5:7" x14ac:dyDescent="0.2">
      <c r="E957" s="17"/>
      <c r="F957" s="17"/>
      <c r="G957" s="17"/>
    </row>
    <row r="958" spans="5:7" x14ac:dyDescent="0.2">
      <c r="E958" s="17"/>
      <c r="F958" s="17"/>
      <c r="G958" s="17"/>
    </row>
    <row r="959" spans="5:7" x14ac:dyDescent="0.2">
      <c r="E959" s="17"/>
      <c r="F959" s="17"/>
      <c r="G959" s="17"/>
    </row>
    <row r="960" spans="5:7" x14ac:dyDescent="0.2">
      <c r="E960" s="17"/>
      <c r="F960" s="17"/>
      <c r="G960" s="17"/>
    </row>
    <row r="961" spans="5:7" x14ac:dyDescent="0.2">
      <c r="E961" s="17"/>
      <c r="F961" s="17"/>
      <c r="G961" s="17"/>
    </row>
    <row r="962" spans="5:7" x14ac:dyDescent="0.2">
      <c r="E962" s="17"/>
      <c r="F962" s="17"/>
      <c r="G962" s="17"/>
    </row>
    <row r="963" spans="5:7" x14ac:dyDescent="0.2">
      <c r="E963" s="17"/>
      <c r="F963" s="17"/>
      <c r="G963" s="17"/>
    </row>
    <row r="964" spans="5:7" x14ac:dyDescent="0.2">
      <c r="E964" s="17"/>
      <c r="F964" s="17"/>
      <c r="G964" s="17"/>
    </row>
    <row r="965" spans="5:7" x14ac:dyDescent="0.2">
      <c r="E965" s="17"/>
      <c r="F965" s="17"/>
      <c r="G965" s="17"/>
    </row>
    <row r="966" spans="5:7" x14ac:dyDescent="0.2">
      <c r="E966" s="17"/>
      <c r="F966" s="17"/>
      <c r="G966" s="17"/>
    </row>
    <row r="967" spans="5:7" x14ac:dyDescent="0.2">
      <c r="E967" s="17"/>
      <c r="F967" s="17"/>
      <c r="G967" s="17"/>
    </row>
    <row r="968" spans="5:7" x14ac:dyDescent="0.2">
      <c r="E968" s="17"/>
      <c r="F968" s="17"/>
      <c r="G968" s="17"/>
    </row>
    <row r="969" spans="5:7" x14ac:dyDescent="0.2">
      <c r="E969" s="17"/>
      <c r="F969" s="17"/>
      <c r="G969" s="17"/>
    </row>
    <row r="970" spans="5:7" x14ac:dyDescent="0.2">
      <c r="E970" s="17"/>
      <c r="F970" s="17"/>
      <c r="G970" s="17"/>
    </row>
    <row r="971" spans="5:7" x14ac:dyDescent="0.2">
      <c r="E971" s="17"/>
      <c r="F971" s="17"/>
      <c r="G971" s="17"/>
    </row>
    <row r="972" spans="5:7" x14ac:dyDescent="0.2">
      <c r="E972" s="17"/>
      <c r="F972" s="17"/>
      <c r="G972" s="17"/>
    </row>
    <row r="973" spans="5:7" x14ac:dyDescent="0.2">
      <c r="E973" s="17"/>
      <c r="F973" s="17"/>
      <c r="G973" s="17"/>
    </row>
    <row r="974" spans="5:7" x14ac:dyDescent="0.2">
      <c r="E974" s="17"/>
      <c r="F974" s="17"/>
      <c r="G974" s="17"/>
    </row>
  </sheetData>
  <sheetProtection password="8429" sheet="1" objects="1" scenarios="1"/>
  <mergeCells count="4">
    <mergeCell ref="E3:I3"/>
    <mergeCell ref="A2:D2"/>
    <mergeCell ref="A3:D3"/>
    <mergeCell ref="E2:I2"/>
  </mergeCells>
  <phoneticPr fontId="3" type="noConversion"/>
  <printOptions horizontalCentered="1" verticalCentered="1" gridLinesSet="0"/>
  <pageMargins left="0.75" right="0.75" top="0.35433070866141736" bottom="0.55118110236220474" header="0.51181102362204722" footer="0.51181102362204722"/>
  <pageSetup scale="65" orientation="landscape"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A1:L13"/>
  <sheetViews>
    <sheetView zoomScale="75" workbookViewId="0">
      <pane xSplit="1" ySplit="4" topLeftCell="B5" activePane="bottomRight" state="frozen"/>
      <selection pane="topRight" activeCell="B1" sqref="B1"/>
      <selection pane="bottomLeft" activeCell="A5" sqref="A5"/>
      <selection pane="bottomRight" activeCell="I10" sqref="I10"/>
    </sheetView>
  </sheetViews>
  <sheetFormatPr baseColWidth="10" defaultRowHeight="12.75" x14ac:dyDescent="0.2"/>
  <cols>
    <col min="1" max="1" width="18.7109375" customWidth="1"/>
    <col min="2" max="2" width="13.85546875" customWidth="1"/>
    <col min="3" max="3" width="15.7109375" customWidth="1"/>
    <col min="4" max="4" width="12.42578125" customWidth="1"/>
    <col min="5" max="5" width="0.42578125" customWidth="1"/>
    <col min="6" max="6" width="13.7109375" customWidth="1"/>
    <col min="7" max="7" width="16.28515625" customWidth="1"/>
    <col min="9" max="9" width="0.42578125" customWidth="1"/>
    <col min="10" max="10" width="14.7109375" customWidth="1"/>
    <col min="11" max="11" width="18.28515625" customWidth="1"/>
    <col min="12" max="12" width="15.28515625" customWidth="1"/>
  </cols>
  <sheetData>
    <row r="1" spans="1:12" s="11" customFormat="1" ht="18.75" x14ac:dyDescent="0.3">
      <c r="A1" s="726" t="s">
        <v>546</v>
      </c>
      <c r="B1" s="726"/>
      <c r="C1" s="726"/>
      <c r="D1" s="726"/>
      <c r="E1" s="726"/>
      <c r="F1" s="726"/>
      <c r="G1" s="726"/>
      <c r="H1" s="726"/>
      <c r="I1" s="726"/>
      <c r="J1" s="726"/>
      <c r="K1" s="726"/>
      <c r="L1" s="726"/>
    </row>
    <row r="3" spans="1:12" s="7" customFormat="1" ht="15.75" x14ac:dyDescent="0.25">
      <c r="A3" s="5" t="s">
        <v>251</v>
      </c>
      <c r="B3" s="725" t="s">
        <v>254</v>
      </c>
      <c r="C3" s="725"/>
      <c r="D3" s="725"/>
      <c r="E3" s="6"/>
      <c r="F3" s="725" t="s">
        <v>255</v>
      </c>
      <c r="G3" s="725"/>
      <c r="H3" s="725"/>
      <c r="I3" s="10"/>
      <c r="J3" s="727" t="s">
        <v>252</v>
      </c>
      <c r="K3" s="728"/>
      <c r="L3" s="729"/>
    </row>
    <row r="4" spans="1:12" s="7" customFormat="1" ht="15.75" x14ac:dyDescent="0.25">
      <c r="A4" s="5" t="s">
        <v>541</v>
      </c>
      <c r="B4" s="6" t="s">
        <v>542</v>
      </c>
      <c r="C4" s="6" t="s">
        <v>548</v>
      </c>
      <c r="D4" s="6" t="s">
        <v>543</v>
      </c>
      <c r="E4" s="6"/>
      <c r="F4" s="6" t="s">
        <v>542</v>
      </c>
      <c r="G4" s="6" t="s">
        <v>548</v>
      </c>
      <c r="H4" s="6" t="s">
        <v>543</v>
      </c>
      <c r="I4" s="6"/>
      <c r="J4" s="6" t="s">
        <v>542</v>
      </c>
      <c r="K4" s="6" t="s">
        <v>545</v>
      </c>
      <c r="L4" s="6" t="s">
        <v>543</v>
      </c>
    </row>
    <row r="5" spans="1:12" ht="3.75" customHeight="1" x14ac:dyDescent="0.2">
      <c r="A5" s="4"/>
      <c r="B5" s="12"/>
      <c r="C5" s="12"/>
      <c r="D5" s="12" t="s">
        <v>251</v>
      </c>
      <c r="E5" s="12"/>
      <c r="F5" s="12"/>
      <c r="G5" s="12"/>
      <c r="H5" s="12"/>
      <c r="I5" s="12"/>
      <c r="J5" s="12"/>
      <c r="K5" s="12"/>
      <c r="L5" s="12"/>
    </row>
    <row r="6" spans="1:12" ht="33" customHeight="1" x14ac:dyDescent="0.2">
      <c r="A6" s="8" t="s">
        <v>416</v>
      </c>
      <c r="B6" s="12" t="e">
        <f>#REF!</f>
        <v>#REF!</v>
      </c>
      <c r="C6" s="12">
        <v>0</v>
      </c>
      <c r="D6" s="12" t="e">
        <f>B6-C6</f>
        <v>#REF!</v>
      </c>
      <c r="E6" s="12"/>
      <c r="F6" s="12" t="e">
        <f>#REF!</f>
        <v>#REF!</v>
      </c>
      <c r="G6" s="12">
        <v>0</v>
      </c>
      <c r="H6" s="12" t="e">
        <f>F6-G6</f>
        <v>#REF!</v>
      </c>
      <c r="I6" s="12"/>
      <c r="J6" s="12" t="e">
        <f>#REF!</f>
        <v>#REF!</v>
      </c>
      <c r="K6" s="12">
        <v>0</v>
      </c>
      <c r="L6" s="12" t="e">
        <f>J6-K6</f>
        <v>#REF!</v>
      </c>
    </row>
    <row r="7" spans="1:12" ht="1.5" customHeight="1" x14ac:dyDescent="0.2">
      <c r="A7" s="8"/>
      <c r="B7" s="12" t="s">
        <v>251</v>
      </c>
      <c r="C7" s="12">
        <v>0</v>
      </c>
      <c r="D7" s="12" t="s">
        <v>251</v>
      </c>
      <c r="E7" s="12"/>
      <c r="F7" s="12"/>
      <c r="G7" s="12"/>
      <c r="H7" s="12"/>
      <c r="I7" s="12"/>
      <c r="J7" s="12"/>
      <c r="K7" s="12"/>
      <c r="L7" s="12" t="s">
        <v>251</v>
      </c>
    </row>
    <row r="8" spans="1:12" ht="30" customHeight="1" x14ac:dyDescent="0.2">
      <c r="A8" s="8" t="s">
        <v>417</v>
      </c>
      <c r="B8" s="12" t="e">
        <f>#REF!</f>
        <v>#REF!</v>
      </c>
      <c r="C8" s="12">
        <v>0</v>
      </c>
      <c r="D8" s="12" t="e">
        <f>B8-C8</f>
        <v>#REF!</v>
      </c>
      <c r="E8" s="12"/>
      <c r="F8" s="12" t="e">
        <f>#REF!</f>
        <v>#REF!</v>
      </c>
      <c r="G8" s="12">
        <v>0</v>
      </c>
      <c r="H8" s="12" t="e">
        <f>F8-G8</f>
        <v>#REF!</v>
      </c>
      <c r="I8" s="12"/>
      <c r="J8" s="12" t="e">
        <f>#REF!</f>
        <v>#REF!</v>
      </c>
      <c r="K8" s="12">
        <v>0</v>
      </c>
      <c r="L8" s="12" t="e">
        <f>J8-K8</f>
        <v>#REF!</v>
      </c>
    </row>
    <row r="9" spans="1:12" ht="24" customHeight="1" x14ac:dyDescent="0.2">
      <c r="A9" s="8" t="s">
        <v>547</v>
      </c>
      <c r="B9" s="12" t="e">
        <f>#REF!</f>
        <v>#REF!</v>
      </c>
      <c r="C9" s="12">
        <v>0</v>
      </c>
      <c r="D9" s="12" t="e">
        <f>B9-C9</f>
        <v>#REF!</v>
      </c>
      <c r="E9" s="12"/>
      <c r="F9" s="12" t="e">
        <f>#REF!</f>
        <v>#REF!</v>
      </c>
      <c r="G9" s="12">
        <v>0</v>
      </c>
      <c r="H9" s="12" t="e">
        <f>F9-G9</f>
        <v>#REF!</v>
      </c>
      <c r="I9" s="12"/>
      <c r="J9" s="12" t="e">
        <f>#REF!</f>
        <v>#REF!</v>
      </c>
      <c r="K9" s="12">
        <v>0</v>
      </c>
      <c r="L9" s="12" t="e">
        <f>J9-K9</f>
        <v>#REF!</v>
      </c>
    </row>
    <row r="10" spans="1:12" ht="33" customHeight="1" x14ac:dyDescent="0.2">
      <c r="A10" s="8" t="s">
        <v>419</v>
      </c>
      <c r="B10" s="12" t="e">
        <f>#REF!</f>
        <v>#REF!</v>
      </c>
      <c r="C10" s="12">
        <v>0</v>
      </c>
      <c r="D10" s="12" t="e">
        <f>B10-C10</f>
        <v>#REF!</v>
      </c>
      <c r="E10" s="12"/>
      <c r="F10" s="12" t="e">
        <f>#REF!</f>
        <v>#REF!</v>
      </c>
      <c r="G10" s="12">
        <v>0</v>
      </c>
      <c r="H10" s="12" t="e">
        <f>F10-G10</f>
        <v>#REF!</v>
      </c>
      <c r="I10" s="12"/>
      <c r="J10" s="12" t="e">
        <f>#REF!</f>
        <v>#REF!</v>
      </c>
      <c r="K10" s="12">
        <v>0</v>
      </c>
      <c r="L10" s="12" t="e">
        <f>J10-K10</f>
        <v>#REF!</v>
      </c>
    </row>
    <row r="11" spans="1:12" ht="22.5" customHeight="1" x14ac:dyDescent="0.2">
      <c r="A11" s="8" t="s">
        <v>547</v>
      </c>
      <c r="B11" s="12" t="e">
        <f>#REF!</f>
        <v>#REF!</v>
      </c>
      <c r="C11" s="12">
        <v>0</v>
      </c>
      <c r="D11" s="12" t="e">
        <f>B11-C11</f>
        <v>#REF!</v>
      </c>
      <c r="E11" s="12"/>
      <c r="F11" s="12" t="e">
        <f>#REF!</f>
        <v>#REF!</v>
      </c>
      <c r="G11" s="12">
        <v>0</v>
      </c>
      <c r="H11" s="12" t="e">
        <f>F11-G11</f>
        <v>#REF!</v>
      </c>
      <c r="I11" s="12"/>
      <c r="J11" s="12" t="e">
        <f>#REF!</f>
        <v>#REF!</v>
      </c>
      <c r="K11" s="12">
        <v>0</v>
      </c>
      <c r="L11" s="12" t="e">
        <f>J11-K11</f>
        <v>#REF!</v>
      </c>
    </row>
    <row r="12" spans="1:12" ht="2.25" customHeight="1" x14ac:dyDescent="0.2">
      <c r="A12" s="9"/>
      <c r="B12" s="12"/>
      <c r="C12" s="12"/>
      <c r="D12" s="12"/>
      <c r="E12" s="12"/>
      <c r="F12" s="12"/>
      <c r="G12" s="12"/>
      <c r="H12" s="12"/>
      <c r="I12" s="12"/>
      <c r="J12" s="12"/>
      <c r="K12" s="12"/>
      <c r="L12" s="12"/>
    </row>
    <row r="13" spans="1:12" ht="21" customHeight="1" x14ac:dyDescent="0.2">
      <c r="A13" s="13" t="s">
        <v>544</v>
      </c>
      <c r="B13" s="14" t="e">
        <f>B6+B9+B11</f>
        <v>#REF!</v>
      </c>
      <c r="C13" s="14">
        <f>C6+C9+C11</f>
        <v>0</v>
      </c>
      <c r="D13" s="14" t="e">
        <f>D6+D9+D11</f>
        <v>#REF!</v>
      </c>
      <c r="E13" s="14" t="s">
        <v>251</v>
      </c>
      <c r="F13" s="14" t="e">
        <f t="shared" ref="F13:L13" si="0">F6+F9+F11</f>
        <v>#REF!</v>
      </c>
      <c r="G13" s="14">
        <f t="shared" si="0"/>
        <v>0</v>
      </c>
      <c r="H13" s="14" t="e">
        <f t="shared" si="0"/>
        <v>#REF!</v>
      </c>
      <c r="I13" s="14" t="s">
        <v>251</v>
      </c>
      <c r="J13" s="14" t="e">
        <f t="shared" si="0"/>
        <v>#REF!</v>
      </c>
      <c r="K13" s="14">
        <f t="shared" si="0"/>
        <v>0</v>
      </c>
      <c r="L13" s="14" t="e">
        <f t="shared" si="0"/>
        <v>#REF!</v>
      </c>
    </row>
  </sheetData>
  <mergeCells count="4">
    <mergeCell ref="B3:D3"/>
    <mergeCell ref="F3:H3"/>
    <mergeCell ref="A1:L1"/>
    <mergeCell ref="J3:L3"/>
  </mergeCells>
  <phoneticPr fontId="3" type="noConversion"/>
  <printOptions gridLines="1" gridLinesSet="0"/>
  <pageMargins left="0.75" right="0.75" top="1" bottom="1" header="0.511811024" footer="0.511811024"/>
  <headerFooter alignWithMargins="0">
    <oddHeader>&amp;A</oddHeader>
    <oddFooter>Página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dimension ref="A1:H58"/>
  <sheetViews>
    <sheetView showGridLines="0" zoomScaleNormal="100" workbookViewId="0">
      <pane xSplit="2" ySplit="13" topLeftCell="C14" activePane="bottomRight" state="frozen"/>
      <selection pane="topRight" activeCell="C1" sqref="C1"/>
      <selection pane="bottomLeft" activeCell="A9" sqref="A9"/>
      <selection pane="bottomRight" activeCell="F14" sqref="F14"/>
    </sheetView>
  </sheetViews>
  <sheetFormatPr baseColWidth="10" defaultRowHeight="12.75" x14ac:dyDescent="0.2"/>
  <cols>
    <col min="1" max="1" width="8.85546875" style="1" customWidth="1"/>
    <col min="2" max="2" width="32.42578125" style="1" customWidth="1"/>
    <col min="3" max="3" width="22.7109375" style="1" customWidth="1"/>
    <col min="4" max="4" width="20" style="1" customWidth="1"/>
    <col min="5" max="5" width="22.140625" style="1" customWidth="1"/>
    <col min="6" max="6" width="21.28515625" style="1" customWidth="1"/>
    <col min="7" max="7" width="20.7109375" style="1" customWidth="1"/>
    <col min="8" max="8" width="19.140625" style="1" customWidth="1"/>
    <col min="9" max="16384" width="11.42578125" style="1"/>
  </cols>
  <sheetData>
    <row r="1" spans="1:8" ht="18.75" x14ac:dyDescent="0.4">
      <c r="B1" s="730" t="str">
        <f>'LISTA DE HOJAS'!A1</f>
        <v>MUNICIPALIDAD DE TARRAZU</v>
      </c>
      <c r="C1" s="730"/>
      <c r="D1" s="730"/>
      <c r="E1" s="730"/>
      <c r="F1" s="465" t="s">
        <v>251</v>
      </c>
    </row>
    <row r="2" spans="1:8" s="15" customFormat="1" ht="24.75" customHeight="1" x14ac:dyDescent="0.5">
      <c r="A2" s="734" t="s">
        <v>537</v>
      </c>
      <c r="B2" s="734"/>
      <c r="C2" s="734"/>
      <c r="D2" s="734"/>
      <c r="E2" s="734"/>
      <c r="F2" s="733" t="s">
        <v>817</v>
      </c>
      <c r="G2" s="733"/>
    </row>
    <row r="3" spans="1:8" s="15" customFormat="1" ht="24.75" x14ac:dyDescent="0.5">
      <c r="A3" s="734" t="s">
        <v>538</v>
      </c>
      <c r="B3" s="734"/>
      <c r="C3" s="734"/>
      <c r="D3" s="734"/>
      <c r="E3" s="734"/>
      <c r="F3" s="733"/>
      <c r="G3" s="733"/>
      <c r="H3" s="627" t="s">
        <v>789</v>
      </c>
    </row>
    <row r="4" spans="1:8" s="15" customFormat="1" ht="48.75" customHeight="1" x14ac:dyDescent="0.3">
      <c r="A4" s="205"/>
      <c r="B4" s="205"/>
      <c r="C4" s="205"/>
      <c r="D4" s="205"/>
      <c r="E4" s="205"/>
      <c r="F4" s="733"/>
      <c r="G4" s="733"/>
    </row>
    <row r="5" spans="1:8" s="311" customFormat="1" ht="32.25" customHeight="1" thickBot="1" x14ac:dyDescent="0.25">
      <c r="A5" s="323" t="s">
        <v>100</v>
      </c>
      <c r="B5" s="324"/>
      <c r="C5" s="324"/>
      <c r="D5" s="314"/>
      <c r="E5" s="314"/>
    </row>
    <row r="6" spans="1:8" s="15" customFormat="1" ht="20.25" x14ac:dyDescent="0.3">
      <c r="A6" s="735" t="s">
        <v>155</v>
      </c>
      <c r="B6" s="736"/>
      <c r="C6" s="560">
        <f>INGRESOS!B133+INGRESOS!C133+INGRESOS!B114+INGRESOS!C114</f>
        <v>0</v>
      </c>
      <c r="D6" s="160"/>
      <c r="E6" s="205"/>
    </row>
    <row r="7" spans="1:8" s="15" customFormat="1" ht="21" thickBot="1" x14ac:dyDescent="0.35">
      <c r="A7" s="731" t="s">
        <v>158</v>
      </c>
      <c r="B7" s="732"/>
      <c r="C7" s="561">
        <f>INGRESOS!B226+INGRESOS!C226</f>
        <v>0</v>
      </c>
      <c r="D7" s="160"/>
      <c r="E7" s="205"/>
    </row>
    <row r="8" spans="1:8" x14ac:dyDescent="0.2">
      <c r="A8" s="562"/>
      <c r="B8" s="576"/>
      <c r="C8" s="568" t="s">
        <v>138</v>
      </c>
      <c r="D8" s="569" t="s">
        <v>423</v>
      </c>
      <c r="E8" s="568" t="s">
        <v>506</v>
      </c>
      <c r="F8" s="570" t="s">
        <v>498</v>
      </c>
      <c r="G8" s="571" t="s">
        <v>138</v>
      </c>
    </row>
    <row r="9" spans="1:8" ht="14.25" customHeight="1" x14ac:dyDescent="0.2">
      <c r="A9" s="563" t="s">
        <v>253</v>
      </c>
      <c r="B9" s="557" t="s">
        <v>505</v>
      </c>
      <c r="C9" s="572" t="s">
        <v>143</v>
      </c>
      <c r="D9" s="566" t="s">
        <v>876</v>
      </c>
      <c r="E9" s="572">
        <v>2018</v>
      </c>
      <c r="F9" s="559" t="s">
        <v>499</v>
      </c>
      <c r="G9" s="573" t="s">
        <v>252</v>
      </c>
    </row>
    <row r="10" spans="1:8" ht="14.25" customHeight="1" x14ac:dyDescent="0.2">
      <c r="A10" s="565"/>
      <c r="B10" s="572"/>
      <c r="C10" s="557">
        <v>2017</v>
      </c>
      <c r="D10" s="574"/>
      <c r="E10" s="557"/>
      <c r="F10" s="575">
        <v>2018</v>
      </c>
      <c r="G10" s="577" t="s">
        <v>875</v>
      </c>
    </row>
    <row r="11" spans="1:8" x14ac:dyDescent="0.2">
      <c r="A11" s="563"/>
      <c r="B11" s="567" t="s">
        <v>94</v>
      </c>
      <c r="C11" s="200">
        <f>C12-C13</f>
        <v>0</v>
      </c>
      <c r="D11" s="200">
        <f>D12-D13</f>
        <v>0</v>
      </c>
      <c r="E11" s="200">
        <f>E12-E13</f>
        <v>0</v>
      </c>
      <c r="F11" s="206">
        <f>F12-F13</f>
        <v>0</v>
      </c>
      <c r="G11" s="207">
        <f>(C11+D11+F11)-E11</f>
        <v>0</v>
      </c>
    </row>
    <row r="12" spans="1:8" x14ac:dyDescent="0.2">
      <c r="A12" s="563"/>
      <c r="B12" s="567" t="s">
        <v>93</v>
      </c>
      <c r="C12" s="200">
        <f>C7</f>
        <v>0</v>
      </c>
      <c r="D12" s="200">
        <f>+C6</f>
        <v>0</v>
      </c>
      <c r="E12" s="200">
        <f>EGRESOS!B84</f>
        <v>0</v>
      </c>
      <c r="F12" s="206">
        <f>INGRESOS!C133+INGRESOS!C114</f>
        <v>0</v>
      </c>
      <c r="G12" s="207">
        <f>(C12+D12+F12)-E12</f>
        <v>0</v>
      </c>
    </row>
    <row r="13" spans="1:8" ht="19.149999999999999" customHeight="1" thickBot="1" x14ac:dyDescent="0.25">
      <c r="A13" s="565"/>
      <c r="B13" s="572"/>
      <c r="C13" s="208">
        <f>SUM(C14:C77)</f>
        <v>0</v>
      </c>
      <c r="D13" s="208">
        <f>SUM(D14:D77)</f>
        <v>0</v>
      </c>
      <c r="E13" s="187">
        <f>SUM(E14:E77)</f>
        <v>0</v>
      </c>
      <c r="F13" s="208">
        <f>SUM(F14:F77)</f>
        <v>0</v>
      </c>
      <c r="G13" s="268">
        <f>SUM(G14:G77)</f>
        <v>0</v>
      </c>
    </row>
    <row r="14" spans="1:8" x14ac:dyDescent="0.2">
      <c r="A14" s="269" t="s">
        <v>507</v>
      </c>
      <c r="B14" s="270" t="s">
        <v>489</v>
      </c>
      <c r="C14" s="271">
        <v>0</v>
      </c>
      <c r="D14" s="271">
        <v>0</v>
      </c>
      <c r="E14" s="271">
        <v>0</v>
      </c>
      <c r="F14" s="271">
        <v>0</v>
      </c>
      <c r="G14" s="272">
        <f>+C14+D14-E14+F14</f>
        <v>0</v>
      </c>
    </row>
    <row r="15" spans="1:8" x14ac:dyDescent="0.2">
      <c r="A15" s="262" t="s">
        <v>507</v>
      </c>
      <c r="B15" s="184" t="s">
        <v>489</v>
      </c>
      <c r="C15" s="20">
        <v>0</v>
      </c>
      <c r="D15" s="20">
        <v>0</v>
      </c>
      <c r="E15" s="20">
        <v>0</v>
      </c>
      <c r="F15" s="20">
        <v>0</v>
      </c>
      <c r="G15" s="263">
        <f t="shared" ref="G15:G55" si="0">+C15+D15-E15+F15</f>
        <v>0</v>
      </c>
    </row>
    <row r="16" spans="1:8" x14ac:dyDescent="0.2">
      <c r="A16" s="262" t="s">
        <v>507</v>
      </c>
      <c r="B16" s="184" t="s">
        <v>489</v>
      </c>
      <c r="C16" s="20">
        <v>0</v>
      </c>
      <c r="D16" s="20">
        <v>0</v>
      </c>
      <c r="E16" s="20">
        <v>0</v>
      </c>
      <c r="F16" s="20">
        <v>0</v>
      </c>
      <c r="G16" s="263">
        <f t="shared" si="0"/>
        <v>0</v>
      </c>
    </row>
    <row r="17" spans="1:7" x14ac:dyDescent="0.2">
      <c r="A17" s="262" t="s">
        <v>507</v>
      </c>
      <c r="B17" s="184" t="s">
        <v>489</v>
      </c>
      <c r="C17" s="20">
        <v>0</v>
      </c>
      <c r="D17" s="20">
        <v>0</v>
      </c>
      <c r="E17" s="20">
        <v>0</v>
      </c>
      <c r="F17" s="20">
        <v>0</v>
      </c>
      <c r="G17" s="263">
        <f t="shared" si="0"/>
        <v>0</v>
      </c>
    </row>
    <row r="18" spans="1:7" x14ac:dyDescent="0.2">
      <c r="A18" s="262" t="s">
        <v>507</v>
      </c>
      <c r="B18" s="184" t="s">
        <v>489</v>
      </c>
      <c r="C18" s="20">
        <v>0</v>
      </c>
      <c r="D18" s="20">
        <v>0</v>
      </c>
      <c r="E18" s="20">
        <v>0</v>
      </c>
      <c r="F18" s="20">
        <v>0</v>
      </c>
      <c r="G18" s="263">
        <f t="shared" si="0"/>
        <v>0</v>
      </c>
    </row>
    <row r="19" spans="1:7" x14ac:dyDescent="0.2">
      <c r="A19" s="262" t="s">
        <v>507</v>
      </c>
      <c r="B19" s="184" t="s">
        <v>489</v>
      </c>
      <c r="C19" s="20">
        <v>0</v>
      </c>
      <c r="D19" s="20">
        <v>0</v>
      </c>
      <c r="E19" s="20">
        <v>0</v>
      </c>
      <c r="F19" s="20">
        <v>0</v>
      </c>
      <c r="G19" s="263">
        <f t="shared" si="0"/>
        <v>0</v>
      </c>
    </row>
    <row r="20" spans="1:7" x14ac:dyDescent="0.2">
      <c r="A20" s="262" t="s">
        <v>507</v>
      </c>
      <c r="B20" s="184" t="s">
        <v>489</v>
      </c>
      <c r="C20" s="20">
        <v>0</v>
      </c>
      <c r="D20" s="20">
        <v>0</v>
      </c>
      <c r="E20" s="20">
        <v>0</v>
      </c>
      <c r="F20" s="20">
        <v>0</v>
      </c>
      <c r="G20" s="263">
        <f t="shared" si="0"/>
        <v>0</v>
      </c>
    </row>
    <row r="21" spans="1:7" x14ac:dyDescent="0.2">
      <c r="A21" s="262" t="s">
        <v>507</v>
      </c>
      <c r="B21" s="184" t="s">
        <v>489</v>
      </c>
      <c r="C21" s="20">
        <v>0</v>
      </c>
      <c r="D21" s="20">
        <v>0</v>
      </c>
      <c r="E21" s="20">
        <v>0</v>
      </c>
      <c r="F21" s="20">
        <v>0</v>
      </c>
      <c r="G21" s="263">
        <f t="shared" si="0"/>
        <v>0</v>
      </c>
    </row>
    <row r="22" spans="1:7" x14ac:dyDescent="0.2">
      <c r="A22" s="262" t="s">
        <v>507</v>
      </c>
      <c r="B22" s="184" t="s">
        <v>489</v>
      </c>
      <c r="C22" s="20">
        <v>0</v>
      </c>
      <c r="D22" s="20">
        <v>0</v>
      </c>
      <c r="E22" s="20">
        <v>0</v>
      </c>
      <c r="F22" s="20">
        <v>0</v>
      </c>
      <c r="G22" s="263">
        <f t="shared" si="0"/>
        <v>0</v>
      </c>
    </row>
    <row r="23" spans="1:7" x14ac:dyDescent="0.2">
      <c r="A23" s="262" t="s">
        <v>507</v>
      </c>
      <c r="B23" s="184" t="s">
        <v>489</v>
      </c>
      <c r="C23" s="20">
        <v>0</v>
      </c>
      <c r="D23" s="20">
        <v>0</v>
      </c>
      <c r="E23" s="20">
        <v>0</v>
      </c>
      <c r="F23" s="20">
        <v>0</v>
      </c>
      <c r="G23" s="263">
        <f t="shared" si="0"/>
        <v>0</v>
      </c>
    </row>
    <row r="24" spans="1:7" x14ac:dyDescent="0.2">
      <c r="A24" s="262" t="s">
        <v>507</v>
      </c>
      <c r="B24" s="184" t="s">
        <v>489</v>
      </c>
      <c r="C24" s="20">
        <v>0</v>
      </c>
      <c r="D24" s="20">
        <v>0</v>
      </c>
      <c r="E24" s="20">
        <v>0</v>
      </c>
      <c r="F24" s="20">
        <v>0</v>
      </c>
      <c r="G24" s="263">
        <f t="shared" si="0"/>
        <v>0</v>
      </c>
    </row>
    <row r="25" spans="1:7" x14ac:dyDescent="0.2">
      <c r="A25" s="262" t="s">
        <v>507</v>
      </c>
      <c r="B25" s="184" t="s">
        <v>489</v>
      </c>
      <c r="C25" s="20">
        <v>0</v>
      </c>
      <c r="D25" s="20">
        <v>0</v>
      </c>
      <c r="E25" s="20">
        <v>0</v>
      </c>
      <c r="F25" s="20">
        <v>0</v>
      </c>
      <c r="G25" s="263">
        <f t="shared" si="0"/>
        <v>0</v>
      </c>
    </row>
    <row r="26" spans="1:7" x14ac:dyDescent="0.2">
      <c r="A26" s="262" t="s">
        <v>507</v>
      </c>
      <c r="B26" s="184" t="s">
        <v>489</v>
      </c>
      <c r="C26" s="20">
        <v>0</v>
      </c>
      <c r="D26" s="20">
        <v>0</v>
      </c>
      <c r="E26" s="20">
        <v>0</v>
      </c>
      <c r="F26" s="20">
        <v>0</v>
      </c>
      <c r="G26" s="263">
        <f t="shared" si="0"/>
        <v>0</v>
      </c>
    </row>
    <row r="27" spans="1:7" x14ac:dyDescent="0.2">
      <c r="A27" s="262" t="s">
        <v>507</v>
      </c>
      <c r="B27" s="184" t="s">
        <v>489</v>
      </c>
      <c r="C27" s="20">
        <v>0</v>
      </c>
      <c r="D27" s="20">
        <v>0</v>
      </c>
      <c r="E27" s="20">
        <v>0</v>
      </c>
      <c r="F27" s="20">
        <v>0</v>
      </c>
      <c r="G27" s="263">
        <f t="shared" si="0"/>
        <v>0</v>
      </c>
    </row>
    <row r="28" spans="1:7" x14ac:dyDescent="0.2">
      <c r="A28" s="262" t="s">
        <v>507</v>
      </c>
      <c r="B28" s="184" t="s">
        <v>489</v>
      </c>
      <c r="C28" s="20">
        <v>0</v>
      </c>
      <c r="D28" s="20">
        <v>0</v>
      </c>
      <c r="E28" s="20">
        <v>0</v>
      </c>
      <c r="F28" s="20">
        <v>0</v>
      </c>
      <c r="G28" s="263">
        <f t="shared" si="0"/>
        <v>0</v>
      </c>
    </row>
    <row r="29" spans="1:7" x14ac:dyDescent="0.2">
      <c r="A29" s="262" t="s">
        <v>507</v>
      </c>
      <c r="B29" s="184" t="s">
        <v>489</v>
      </c>
      <c r="C29" s="20">
        <v>0</v>
      </c>
      <c r="D29" s="20">
        <v>0</v>
      </c>
      <c r="E29" s="20">
        <v>0</v>
      </c>
      <c r="F29" s="20">
        <v>0</v>
      </c>
      <c r="G29" s="263">
        <f t="shared" si="0"/>
        <v>0</v>
      </c>
    </row>
    <row r="30" spans="1:7" x14ac:dyDescent="0.2">
      <c r="A30" s="262" t="s">
        <v>507</v>
      </c>
      <c r="B30" s="184" t="s">
        <v>489</v>
      </c>
      <c r="C30" s="20">
        <v>0</v>
      </c>
      <c r="D30" s="20">
        <v>0</v>
      </c>
      <c r="E30" s="20">
        <v>0</v>
      </c>
      <c r="F30" s="20">
        <v>0</v>
      </c>
      <c r="G30" s="263">
        <f t="shared" si="0"/>
        <v>0</v>
      </c>
    </row>
    <row r="31" spans="1:7" x14ac:dyDescent="0.2">
      <c r="A31" s="262" t="s">
        <v>507</v>
      </c>
      <c r="B31" s="184" t="s">
        <v>489</v>
      </c>
      <c r="C31" s="20">
        <v>0</v>
      </c>
      <c r="D31" s="20">
        <v>0</v>
      </c>
      <c r="E31" s="20">
        <v>0</v>
      </c>
      <c r="F31" s="20">
        <v>0</v>
      </c>
      <c r="G31" s="263">
        <f t="shared" si="0"/>
        <v>0</v>
      </c>
    </row>
    <row r="32" spans="1:7" x14ac:dyDescent="0.2">
      <c r="A32" s="262" t="s">
        <v>507</v>
      </c>
      <c r="B32" s="184" t="s">
        <v>489</v>
      </c>
      <c r="C32" s="20">
        <v>0</v>
      </c>
      <c r="D32" s="20">
        <v>0</v>
      </c>
      <c r="E32" s="20">
        <v>0</v>
      </c>
      <c r="F32" s="20">
        <v>0</v>
      </c>
      <c r="G32" s="263">
        <f t="shared" si="0"/>
        <v>0</v>
      </c>
    </row>
    <row r="33" spans="1:7" x14ac:dyDescent="0.2">
      <c r="A33" s="262" t="s">
        <v>507</v>
      </c>
      <c r="B33" s="184" t="s">
        <v>489</v>
      </c>
      <c r="C33" s="20">
        <v>0</v>
      </c>
      <c r="D33" s="20">
        <v>0</v>
      </c>
      <c r="E33" s="20">
        <v>0</v>
      </c>
      <c r="F33" s="20">
        <v>0</v>
      </c>
      <c r="G33" s="263">
        <f t="shared" si="0"/>
        <v>0</v>
      </c>
    </row>
    <row r="34" spans="1:7" x14ac:dyDescent="0.2">
      <c r="A34" s="262" t="s">
        <v>507</v>
      </c>
      <c r="B34" s="184" t="s">
        <v>489</v>
      </c>
      <c r="C34" s="20">
        <v>0</v>
      </c>
      <c r="D34" s="20">
        <v>0</v>
      </c>
      <c r="E34" s="20">
        <v>0</v>
      </c>
      <c r="F34" s="20">
        <v>0</v>
      </c>
      <c r="G34" s="263">
        <f t="shared" si="0"/>
        <v>0</v>
      </c>
    </row>
    <row r="35" spans="1:7" x14ac:dyDescent="0.2">
      <c r="A35" s="262" t="s">
        <v>507</v>
      </c>
      <c r="B35" s="184" t="s">
        <v>489</v>
      </c>
      <c r="C35" s="20">
        <v>0</v>
      </c>
      <c r="D35" s="20">
        <v>0</v>
      </c>
      <c r="E35" s="20">
        <v>0</v>
      </c>
      <c r="F35" s="20">
        <v>0</v>
      </c>
      <c r="G35" s="263">
        <f t="shared" si="0"/>
        <v>0</v>
      </c>
    </row>
    <row r="36" spans="1:7" x14ac:dyDescent="0.2">
      <c r="A36" s="262" t="s">
        <v>507</v>
      </c>
      <c r="B36" s="184" t="s">
        <v>489</v>
      </c>
      <c r="C36" s="20">
        <v>0</v>
      </c>
      <c r="D36" s="20">
        <v>0</v>
      </c>
      <c r="E36" s="20">
        <v>0</v>
      </c>
      <c r="F36" s="20">
        <v>0</v>
      </c>
      <c r="G36" s="263">
        <f t="shared" si="0"/>
        <v>0</v>
      </c>
    </row>
    <row r="37" spans="1:7" x14ac:dyDescent="0.2">
      <c r="A37" s="262" t="s">
        <v>507</v>
      </c>
      <c r="B37" s="184" t="s">
        <v>489</v>
      </c>
      <c r="C37" s="20">
        <v>0</v>
      </c>
      <c r="D37" s="20">
        <v>0</v>
      </c>
      <c r="E37" s="20">
        <v>0</v>
      </c>
      <c r="F37" s="20">
        <v>0</v>
      </c>
      <c r="G37" s="263">
        <f t="shared" si="0"/>
        <v>0</v>
      </c>
    </row>
    <row r="38" spans="1:7" x14ac:dyDescent="0.2">
      <c r="A38" s="262" t="s">
        <v>507</v>
      </c>
      <c r="B38" s="184" t="s">
        <v>489</v>
      </c>
      <c r="C38" s="20">
        <v>0</v>
      </c>
      <c r="D38" s="20">
        <v>0</v>
      </c>
      <c r="E38" s="20">
        <v>0</v>
      </c>
      <c r="F38" s="20">
        <v>0</v>
      </c>
      <c r="G38" s="263">
        <f t="shared" si="0"/>
        <v>0</v>
      </c>
    </row>
    <row r="39" spans="1:7" x14ac:dyDescent="0.2">
      <c r="A39" s="262" t="s">
        <v>507</v>
      </c>
      <c r="B39" s="184" t="s">
        <v>489</v>
      </c>
      <c r="C39" s="20">
        <v>0</v>
      </c>
      <c r="D39" s="20">
        <v>0</v>
      </c>
      <c r="E39" s="20">
        <v>0</v>
      </c>
      <c r="F39" s="20">
        <v>0</v>
      </c>
      <c r="G39" s="263">
        <f t="shared" si="0"/>
        <v>0</v>
      </c>
    </row>
    <row r="40" spans="1:7" x14ac:dyDescent="0.2">
      <c r="A40" s="262" t="s">
        <v>507</v>
      </c>
      <c r="B40" s="184" t="s">
        <v>489</v>
      </c>
      <c r="C40" s="20">
        <v>0</v>
      </c>
      <c r="D40" s="20">
        <v>0</v>
      </c>
      <c r="E40" s="20">
        <v>0</v>
      </c>
      <c r="F40" s="20">
        <v>0</v>
      </c>
      <c r="G40" s="263">
        <f t="shared" si="0"/>
        <v>0</v>
      </c>
    </row>
    <row r="41" spans="1:7" x14ac:dyDescent="0.2">
      <c r="A41" s="262" t="s">
        <v>507</v>
      </c>
      <c r="B41" s="184" t="s">
        <v>489</v>
      </c>
      <c r="C41" s="20">
        <v>0</v>
      </c>
      <c r="D41" s="20">
        <v>0</v>
      </c>
      <c r="E41" s="20">
        <v>0</v>
      </c>
      <c r="F41" s="20">
        <v>0</v>
      </c>
      <c r="G41" s="263">
        <f t="shared" si="0"/>
        <v>0</v>
      </c>
    </row>
    <row r="42" spans="1:7" x14ac:dyDescent="0.2">
      <c r="A42" s="262" t="s">
        <v>507</v>
      </c>
      <c r="B42" s="184" t="s">
        <v>489</v>
      </c>
      <c r="C42" s="20">
        <v>0</v>
      </c>
      <c r="D42" s="20">
        <v>0</v>
      </c>
      <c r="E42" s="20">
        <v>0</v>
      </c>
      <c r="F42" s="20">
        <v>0</v>
      </c>
      <c r="G42" s="263">
        <f t="shared" si="0"/>
        <v>0</v>
      </c>
    </row>
    <row r="43" spans="1:7" x14ac:dyDescent="0.2">
      <c r="A43" s="262" t="s">
        <v>507</v>
      </c>
      <c r="B43" s="184" t="s">
        <v>489</v>
      </c>
      <c r="C43" s="20">
        <v>0</v>
      </c>
      <c r="D43" s="20">
        <v>0</v>
      </c>
      <c r="E43" s="20">
        <v>0</v>
      </c>
      <c r="F43" s="20">
        <v>0</v>
      </c>
      <c r="G43" s="263">
        <f t="shared" si="0"/>
        <v>0</v>
      </c>
    </row>
    <row r="44" spans="1:7" x14ac:dyDescent="0.2">
      <c r="A44" s="262" t="s">
        <v>507</v>
      </c>
      <c r="B44" s="184" t="s">
        <v>489</v>
      </c>
      <c r="C44" s="20">
        <v>0</v>
      </c>
      <c r="D44" s="20">
        <v>0</v>
      </c>
      <c r="E44" s="20">
        <v>0</v>
      </c>
      <c r="F44" s="20">
        <v>0</v>
      </c>
      <c r="G44" s="263">
        <f t="shared" si="0"/>
        <v>0</v>
      </c>
    </row>
    <row r="45" spans="1:7" x14ac:dyDescent="0.2">
      <c r="A45" s="262" t="s">
        <v>507</v>
      </c>
      <c r="B45" s="184" t="s">
        <v>489</v>
      </c>
      <c r="C45" s="20">
        <v>0</v>
      </c>
      <c r="D45" s="20">
        <v>0</v>
      </c>
      <c r="E45" s="20">
        <v>0</v>
      </c>
      <c r="F45" s="20">
        <v>0</v>
      </c>
      <c r="G45" s="263">
        <f t="shared" si="0"/>
        <v>0</v>
      </c>
    </row>
    <row r="46" spans="1:7" x14ac:dyDescent="0.2">
      <c r="A46" s="262" t="s">
        <v>507</v>
      </c>
      <c r="B46" s="184" t="s">
        <v>489</v>
      </c>
      <c r="C46" s="20">
        <v>0</v>
      </c>
      <c r="D46" s="20">
        <v>0</v>
      </c>
      <c r="E46" s="20">
        <v>0</v>
      </c>
      <c r="F46" s="20">
        <v>0</v>
      </c>
      <c r="G46" s="263">
        <f t="shared" si="0"/>
        <v>0</v>
      </c>
    </row>
    <row r="47" spans="1:7" x14ac:dyDescent="0.2">
      <c r="A47" s="262" t="s">
        <v>507</v>
      </c>
      <c r="B47" s="184" t="s">
        <v>489</v>
      </c>
      <c r="C47" s="20">
        <v>0</v>
      </c>
      <c r="D47" s="20">
        <v>0</v>
      </c>
      <c r="E47" s="20">
        <v>0</v>
      </c>
      <c r="F47" s="20">
        <v>0</v>
      </c>
      <c r="G47" s="263">
        <f t="shared" si="0"/>
        <v>0</v>
      </c>
    </row>
    <row r="48" spans="1:7" x14ac:dyDescent="0.2">
      <c r="A48" s="262" t="s">
        <v>507</v>
      </c>
      <c r="B48" s="184" t="s">
        <v>489</v>
      </c>
      <c r="C48" s="20">
        <v>0</v>
      </c>
      <c r="D48" s="20">
        <v>0</v>
      </c>
      <c r="E48" s="20">
        <v>0</v>
      </c>
      <c r="F48" s="20">
        <v>0</v>
      </c>
      <c r="G48" s="263">
        <f t="shared" si="0"/>
        <v>0</v>
      </c>
    </row>
    <row r="49" spans="1:7" x14ac:dyDescent="0.2">
      <c r="A49" s="262" t="s">
        <v>507</v>
      </c>
      <c r="B49" s="184" t="s">
        <v>489</v>
      </c>
      <c r="C49" s="20">
        <v>0</v>
      </c>
      <c r="D49" s="20">
        <v>0</v>
      </c>
      <c r="E49" s="20">
        <v>0</v>
      </c>
      <c r="F49" s="20">
        <v>0</v>
      </c>
      <c r="G49" s="263">
        <f t="shared" si="0"/>
        <v>0</v>
      </c>
    </row>
    <row r="50" spans="1:7" x14ac:dyDescent="0.2">
      <c r="A50" s="262" t="s">
        <v>507</v>
      </c>
      <c r="B50" s="184" t="s">
        <v>489</v>
      </c>
      <c r="C50" s="20">
        <v>0</v>
      </c>
      <c r="D50" s="20">
        <v>0</v>
      </c>
      <c r="E50" s="20">
        <v>0</v>
      </c>
      <c r="F50" s="20">
        <v>0</v>
      </c>
      <c r="G50" s="263">
        <f t="shared" si="0"/>
        <v>0</v>
      </c>
    </row>
    <row r="51" spans="1:7" x14ac:dyDescent="0.2">
      <c r="A51" s="262" t="s">
        <v>507</v>
      </c>
      <c r="B51" s="184" t="s">
        <v>489</v>
      </c>
      <c r="C51" s="20">
        <v>0</v>
      </c>
      <c r="D51" s="20">
        <v>0</v>
      </c>
      <c r="E51" s="20">
        <v>0</v>
      </c>
      <c r="F51" s="20">
        <v>0</v>
      </c>
      <c r="G51" s="263">
        <f t="shared" si="0"/>
        <v>0</v>
      </c>
    </row>
    <row r="52" spans="1:7" x14ac:dyDescent="0.2">
      <c r="A52" s="262" t="s">
        <v>507</v>
      </c>
      <c r="B52" s="184" t="s">
        <v>489</v>
      </c>
      <c r="C52" s="20">
        <v>0</v>
      </c>
      <c r="D52" s="20">
        <v>0</v>
      </c>
      <c r="E52" s="20">
        <v>0</v>
      </c>
      <c r="F52" s="20">
        <v>0</v>
      </c>
      <c r="G52" s="263">
        <f t="shared" si="0"/>
        <v>0</v>
      </c>
    </row>
    <row r="53" spans="1:7" x14ac:dyDescent="0.2">
      <c r="A53" s="262" t="s">
        <v>507</v>
      </c>
      <c r="B53" s="184" t="s">
        <v>489</v>
      </c>
      <c r="C53" s="20">
        <v>0</v>
      </c>
      <c r="D53" s="20">
        <v>0</v>
      </c>
      <c r="E53" s="20">
        <v>0</v>
      </c>
      <c r="F53" s="20">
        <v>0</v>
      </c>
      <c r="G53" s="263">
        <f t="shared" si="0"/>
        <v>0</v>
      </c>
    </row>
    <row r="54" spans="1:7" x14ac:dyDescent="0.2">
      <c r="A54" s="262" t="s">
        <v>507</v>
      </c>
      <c r="B54" s="184" t="s">
        <v>489</v>
      </c>
      <c r="C54" s="20">
        <v>0</v>
      </c>
      <c r="D54" s="20">
        <v>0</v>
      </c>
      <c r="E54" s="20">
        <v>0</v>
      </c>
      <c r="F54" s="20">
        <v>0</v>
      </c>
      <c r="G54" s="263">
        <f t="shared" si="0"/>
        <v>0</v>
      </c>
    </row>
    <row r="55" spans="1:7" ht="13.5" thickBot="1" x14ac:dyDescent="0.25">
      <c r="A55" s="264" t="s">
        <v>507</v>
      </c>
      <c r="B55" s="265" t="s">
        <v>489</v>
      </c>
      <c r="C55" s="266">
        <v>0</v>
      </c>
      <c r="D55" s="266">
        <v>0</v>
      </c>
      <c r="E55" s="266">
        <v>0</v>
      </c>
      <c r="F55" s="266">
        <v>0</v>
      </c>
      <c r="G55" s="267">
        <f t="shared" si="0"/>
        <v>0</v>
      </c>
    </row>
    <row r="58" spans="1:7" ht="15.75" x14ac:dyDescent="0.25">
      <c r="A58" s="170"/>
    </row>
  </sheetData>
  <sheetProtection password="8429" sheet="1" objects="1" scenarios="1"/>
  <mergeCells count="6">
    <mergeCell ref="B1:E1"/>
    <mergeCell ref="A7:B7"/>
    <mergeCell ref="F2:G4"/>
    <mergeCell ref="A2:E2"/>
    <mergeCell ref="A3:E3"/>
    <mergeCell ref="A6:B6"/>
  </mergeCells>
  <phoneticPr fontId="3" type="noConversion"/>
  <printOptions horizontalCentered="1" verticalCentered="1"/>
  <pageMargins left="0.75" right="0.75" top="1" bottom="1" header="0" footer="0"/>
  <pageSetup scale="75"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dimension ref="A1:H40"/>
  <sheetViews>
    <sheetView topLeftCell="A17" workbookViewId="0">
      <selection activeCell="D40" sqref="D40"/>
    </sheetView>
  </sheetViews>
  <sheetFormatPr baseColWidth="10" defaultRowHeight="12.75" x14ac:dyDescent="0.2"/>
  <cols>
    <col min="1" max="1" width="33" style="2" customWidth="1"/>
    <col min="2" max="2" width="20.85546875" style="2" customWidth="1"/>
    <col min="3" max="3" width="5.140625" style="2" customWidth="1"/>
    <col min="4" max="4" width="32.7109375" style="2" customWidth="1"/>
    <col min="5" max="5" width="19.7109375" style="2" customWidth="1"/>
    <col min="6" max="16384" width="11.42578125" style="2"/>
  </cols>
  <sheetData>
    <row r="1" spans="1:5" x14ac:dyDescent="0.2">
      <c r="A1" s="739" t="s">
        <v>736</v>
      </c>
      <c r="B1" s="739"/>
      <c r="C1" s="739"/>
      <c r="D1" s="739"/>
      <c r="E1" s="739"/>
    </row>
    <row r="2" spans="1:5" x14ac:dyDescent="0.2">
      <c r="A2" s="739" t="s">
        <v>737</v>
      </c>
      <c r="B2" s="739"/>
      <c r="C2" s="739"/>
      <c r="D2" s="739"/>
      <c r="E2" s="739"/>
    </row>
    <row r="3" spans="1:5" x14ac:dyDescent="0.2">
      <c r="A3" s="739" t="str">
        <f>+'LISTA DE HOJAS'!A1</f>
        <v>MUNICIPALIDAD DE TARRAZU</v>
      </c>
      <c r="B3" s="739"/>
      <c r="C3" s="739"/>
      <c r="D3" s="739"/>
      <c r="E3" s="739"/>
    </row>
    <row r="4" spans="1:5" x14ac:dyDescent="0.2">
      <c r="A4" s="739" t="str">
        <f>+'LISTA DE HOJAS'!A2</f>
        <v>LIQUIDACIÓN PERIODO 2018</v>
      </c>
      <c r="B4" s="739"/>
      <c r="C4" s="739"/>
      <c r="D4" s="739"/>
      <c r="E4" s="739"/>
    </row>
    <row r="5" spans="1:5" x14ac:dyDescent="0.2">
      <c r="B5" s="469"/>
    </row>
    <row r="6" spans="1:5" ht="21" x14ac:dyDescent="0.35">
      <c r="A6" s="740" t="s">
        <v>787</v>
      </c>
      <c r="B6" s="740"/>
      <c r="C6" s="470"/>
      <c r="D6" s="740" t="s">
        <v>821</v>
      </c>
      <c r="E6" s="740"/>
    </row>
    <row r="7" spans="1:5" ht="18.75" x14ac:dyDescent="0.3">
      <c r="A7" s="741" t="s">
        <v>797</v>
      </c>
      <c r="B7" s="741"/>
      <c r="D7" s="2" t="s">
        <v>712</v>
      </c>
      <c r="E7" s="590">
        <v>0</v>
      </c>
    </row>
    <row r="8" spans="1:5" x14ac:dyDescent="0.2">
      <c r="A8" s="450" t="s">
        <v>712</v>
      </c>
      <c r="B8" s="590">
        <v>475727.7</v>
      </c>
      <c r="D8" s="2" t="s">
        <v>309</v>
      </c>
      <c r="E8" s="590">
        <v>0</v>
      </c>
    </row>
    <row r="9" spans="1:5" x14ac:dyDescent="0.2">
      <c r="A9" s="450" t="s">
        <v>309</v>
      </c>
      <c r="B9" s="590">
        <v>0</v>
      </c>
      <c r="D9" s="2" t="s">
        <v>713</v>
      </c>
      <c r="E9" s="590">
        <v>0</v>
      </c>
    </row>
    <row r="10" spans="1:5" ht="15" x14ac:dyDescent="0.25">
      <c r="A10" s="591" t="s">
        <v>713</v>
      </c>
      <c r="B10" s="590">
        <v>12010153</v>
      </c>
      <c r="D10" s="472" t="s">
        <v>714</v>
      </c>
      <c r="E10" s="595">
        <f>SUM(E7:E9)</f>
        <v>0</v>
      </c>
    </row>
    <row r="11" spans="1:5" ht="15" x14ac:dyDescent="0.25">
      <c r="A11" s="592" t="s">
        <v>715</v>
      </c>
      <c r="B11" s="590">
        <f>+B8+B10</f>
        <v>12485880.699999999</v>
      </c>
      <c r="D11" s="472"/>
      <c r="E11" s="590"/>
    </row>
    <row r="12" spans="1:5" ht="15" x14ac:dyDescent="0.25">
      <c r="A12" s="592"/>
      <c r="B12" s="593"/>
      <c r="D12" s="474" t="s">
        <v>716</v>
      </c>
      <c r="E12" s="590"/>
    </row>
    <row r="13" spans="1:5" ht="15" x14ac:dyDescent="0.25">
      <c r="A13" s="594" t="s">
        <v>716</v>
      </c>
      <c r="B13" s="595"/>
      <c r="D13" s="2" t="s">
        <v>717</v>
      </c>
      <c r="E13" s="590">
        <v>0</v>
      </c>
    </row>
    <row r="14" spans="1:5" x14ac:dyDescent="0.2">
      <c r="A14" s="591" t="s">
        <v>288</v>
      </c>
      <c r="B14" s="590">
        <v>7862683.54</v>
      </c>
      <c r="D14" s="2" t="s">
        <v>288</v>
      </c>
      <c r="E14" s="590">
        <v>0</v>
      </c>
    </row>
    <row r="15" spans="1:5" x14ac:dyDescent="0.2">
      <c r="A15" s="598" t="s">
        <v>718</v>
      </c>
      <c r="B15" s="590">
        <v>0</v>
      </c>
      <c r="D15" s="599" t="s">
        <v>718</v>
      </c>
      <c r="E15" s="590">
        <v>0</v>
      </c>
    </row>
    <row r="16" spans="1:5" ht="15" x14ac:dyDescent="0.25">
      <c r="A16" s="592" t="s">
        <v>450</v>
      </c>
      <c r="B16" s="595">
        <f>SUM(B14:B15)</f>
        <v>7862683.54</v>
      </c>
      <c r="D16" s="472" t="s">
        <v>719</v>
      </c>
      <c r="E16" s="595">
        <f>SUM(E13:E15)</f>
        <v>0</v>
      </c>
    </row>
    <row r="17" spans="1:8" x14ac:dyDescent="0.2">
      <c r="A17" s="591"/>
      <c r="B17" s="595"/>
      <c r="E17" s="469"/>
    </row>
    <row r="18" spans="1:8" ht="15" x14ac:dyDescent="0.25">
      <c r="A18" s="596" t="s">
        <v>720</v>
      </c>
      <c r="B18" s="597">
        <f>B11-B16</f>
        <v>4623197.1599999992</v>
      </c>
      <c r="D18" s="475" t="s">
        <v>720</v>
      </c>
      <c r="E18" s="597">
        <f>E10-E16</f>
        <v>0</v>
      </c>
    </row>
    <row r="19" spans="1:8" ht="15" x14ac:dyDescent="0.25">
      <c r="A19" s="591"/>
      <c r="B19" s="595"/>
      <c r="D19" s="475"/>
      <c r="E19" s="597"/>
      <c r="H19" s="1"/>
    </row>
    <row r="20" spans="1:8" ht="21" x14ac:dyDescent="0.35">
      <c r="A20" s="740" t="s">
        <v>796</v>
      </c>
      <c r="B20" s="740"/>
      <c r="H20" s="1"/>
    </row>
    <row r="21" spans="1:8" ht="18.75" x14ac:dyDescent="0.3">
      <c r="A21" s="737" t="s">
        <v>795</v>
      </c>
      <c r="B21" s="738"/>
    </row>
    <row r="22" spans="1:8" x14ac:dyDescent="0.2">
      <c r="A22" s="450" t="s">
        <v>712</v>
      </c>
      <c r="B22" s="590">
        <v>0</v>
      </c>
    </row>
    <row r="23" spans="1:8" x14ac:dyDescent="0.2">
      <c r="A23" s="450" t="s">
        <v>309</v>
      </c>
      <c r="B23" s="590">
        <v>0</v>
      </c>
    </row>
    <row r="24" spans="1:8" x14ac:dyDescent="0.2">
      <c r="A24" s="591" t="s">
        <v>713</v>
      </c>
      <c r="B24" s="590">
        <v>0</v>
      </c>
    </row>
    <row r="25" spans="1:8" ht="15" x14ac:dyDescent="0.25">
      <c r="A25" s="592" t="s">
        <v>715</v>
      </c>
      <c r="B25" s="595">
        <f>SUM(B22:B24)</f>
        <v>0</v>
      </c>
    </row>
    <row r="26" spans="1:8" ht="15" x14ac:dyDescent="0.25">
      <c r="A26" s="472"/>
      <c r="B26" s="473"/>
    </row>
    <row r="27" spans="1:8" ht="15" x14ac:dyDescent="0.25">
      <c r="A27" s="474" t="s">
        <v>716</v>
      </c>
      <c r="B27" s="469"/>
    </row>
    <row r="28" spans="1:8" x14ac:dyDescent="0.2">
      <c r="A28" s="471" t="s">
        <v>717</v>
      </c>
      <c r="B28" s="590">
        <v>0</v>
      </c>
    </row>
    <row r="29" spans="1:8" x14ac:dyDescent="0.2">
      <c r="A29" s="599" t="s">
        <v>718</v>
      </c>
      <c r="B29" s="590">
        <v>0</v>
      </c>
    </row>
    <row r="30" spans="1:8" ht="15" x14ac:dyDescent="0.25">
      <c r="A30" s="472" t="s">
        <v>450</v>
      </c>
      <c r="B30" s="595">
        <f>SUM(B28:B29)</f>
        <v>0</v>
      </c>
    </row>
    <row r="31" spans="1:8" x14ac:dyDescent="0.2">
      <c r="A31" s="471"/>
      <c r="B31" s="469"/>
    </row>
    <row r="32" spans="1:8" ht="15" x14ac:dyDescent="0.25">
      <c r="A32" s="475" t="s">
        <v>720</v>
      </c>
      <c r="B32" s="597">
        <f>B25-B30</f>
        <v>0</v>
      </c>
    </row>
    <row r="33" spans="1:5" x14ac:dyDescent="0.2">
      <c r="B33" s="469"/>
    </row>
    <row r="34" spans="1:5" x14ac:dyDescent="0.2">
      <c r="B34" s="469"/>
    </row>
    <row r="35" spans="1:5" x14ac:dyDescent="0.2">
      <c r="A35" s="465" t="s">
        <v>997</v>
      </c>
      <c r="B35" s="465"/>
      <c r="C35" s="456"/>
      <c r="D35" s="456"/>
      <c r="E35" s="456"/>
    </row>
    <row r="36" spans="1:5" x14ac:dyDescent="0.2">
      <c r="A36" s="467" t="s">
        <v>55</v>
      </c>
      <c r="B36" s="466"/>
      <c r="C36" s="456"/>
      <c r="D36" s="467" t="s">
        <v>56</v>
      </c>
      <c r="E36" s="466"/>
    </row>
    <row r="37" spans="1:5" x14ac:dyDescent="0.2">
      <c r="A37" s="456"/>
      <c r="B37" s="456"/>
      <c r="C37" s="456"/>
      <c r="D37" s="456"/>
      <c r="E37" s="456"/>
    </row>
    <row r="38" spans="1:5" x14ac:dyDescent="0.2">
      <c r="A38" s="456"/>
      <c r="B38" s="456"/>
      <c r="C38" s="456"/>
      <c r="D38" s="456"/>
      <c r="E38" s="456"/>
    </row>
    <row r="39" spans="1:5" x14ac:dyDescent="0.2">
      <c r="A39" s="468" t="s">
        <v>1020</v>
      </c>
      <c r="B39" s="468"/>
      <c r="C39" s="456"/>
      <c r="D39" s="705">
        <v>43494</v>
      </c>
      <c r="E39" s="456"/>
    </row>
    <row r="40" spans="1:5" x14ac:dyDescent="0.2">
      <c r="A40" s="21" t="s">
        <v>57</v>
      </c>
      <c r="B40" s="456"/>
      <c r="C40" s="456"/>
      <c r="D40" s="467" t="s">
        <v>58</v>
      </c>
      <c r="E40" s="466"/>
    </row>
  </sheetData>
  <sheetProtection password="8429" sheet="1" objects="1" scenarios="1"/>
  <mergeCells count="9">
    <mergeCell ref="A21:B21"/>
    <mergeCell ref="A4:E4"/>
    <mergeCell ref="A1:E1"/>
    <mergeCell ref="A2:E2"/>
    <mergeCell ref="A3:E3"/>
    <mergeCell ref="A20:B20"/>
    <mergeCell ref="A6:B6"/>
    <mergeCell ref="D6:E6"/>
    <mergeCell ref="A7:B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8</vt:i4>
      </vt:variant>
    </vt:vector>
  </HeadingPairs>
  <TitlesOfParts>
    <vt:vector size="29" baseType="lpstr">
      <vt:lpstr>LISTA DE HOJAS</vt:lpstr>
      <vt:lpstr>INGRESOS</vt:lpstr>
      <vt:lpstr>EGRESOS</vt:lpstr>
      <vt:lpstr>ING-GASTO</vt:lpstr>
      <vt:lpstr>LIQUID-INGRES</vt:lpstr>
      <vt:lpstr>PARTIDAS ESPECÍFICAS</vt:lpstr>
      <vt:lpstr>COMPROBACION</vt:lpstr>
      <vt:lpstr>FODESAF</vt:lpstr>
      <vt:lpstr>RED DE CUIDO</vt:lpstr>
      <vt:lpstr>PRESTAMOS</vt:lpstr>
      <vt:lpstr>LIQUIDACION PRELIMINAR</vt:lpstr>
      <vt:lpstr>Formulario 4-Compromisos</vt:lpstr>
      <vt:lpstr>Formulario 5-Compromisos</vt:lpstr>
      <vt:lpstr>ANEXO1-LIQUIDACION</vt:lpstr>
      <vt:lpstr>ANEXO2-MOROSIDAD</vt:lpstr>
      <vt:lpstr>ANEXO3-SALDO EN CAJA</vt:lpstr>
      <vt:lpstr>ANEXO5-TRANSFERENCIAS</vt:lpstr>
      <vt:lpstr>ANEXO6 INDIC GESTIÓN PRESUP</vt:lpstr>
      <vt:lpstr>ANEXO7 ESTRUC. ORGAN</vt:lpstr>
      <vt:lpstr>ANEXO 8 ENDEUDAMIENTO</vt:lpstr>
      <vt:lpstr>ANEXO 9 CUMPL METAS</vt:lpstr>
      <vt:lpstr>Anexo_8_Endeudamiento</vt:lpstr>
      <vt:lpstr>'ANEXO7 ESTRUC. ORGAN'!Área_de_impresión</vt:lpstr>
      <vt:lpstr>LIQ</vt:lpstr>
      <vt:lpstr>EGRESOS!Títulos_a_imprimir</vt:lpstr>
      <vt:lpstr>FODESAF!Títulos_a_imprimir</vt:lpstr>
      <vt:lpstr>'ING-GASTO'!Títulos_a_imprimir</vt:lpstr>
      <vt:lpstr>INGRESOS!Títulos_a_imprimir</vt:lpstr>
      <vt:lpstr>'PARTIDAS ESPECÍFICAS'!Títulos_a_imprimir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MODELO INFORME</dc:title>
  <dc:creator>CONTRALORIA GENERAL DE LA REPU</dc:creator>
  <cp:lastModifiedBy>MANUEL</cp:lastModifiedBy>
  <cp:lastPrinted>2019-02-12T15:54:40Z</cp:lastPrinted>
  <dcterms:created xsi:type="dcterms:W3CDTF">1999-01-08T03:50:12Z</dcterms:created>
  <dcterms:modified xsi:type="dcterms:W3CDTF">2019-02-12T20:47:16Z</dcterms:modified>
</cp:coreProperties>
</file>